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rtni.edwards\Documents\OneDrive - Commonwealth of Kentucky\CCR &amp; PN Reviews\CCRs\"/>
    </mc:Choice>
  </mc:AlternateContent>
  <bookViews>
    <workbookView xWindow="0" yWindow="0" windowWidth="24045" windowHeight="9735" activeTab="1"/>
  </bookViews>
  <sheets>
    <sheet name="90TH % CALCULATOR" sheetId="1" r:id="rId1"/>
    <sheet name="DO NOT DELETE" sheetId="2" r:id="rId2"/>
    <sheet name="INSTRUCTIONS" sheetId="3" r:id="rId3"/>
  </sheets>
  <definedNames>
    <definedName name="CuData" localSheetId="2">INSTRUCTIONS!$B$8:$B$102</definedName>
    <definedName name="CuData">'90TH % CALCULATOR'!$B$8:$B$156</definedName>
    <definedName name="PbData">'DO NOT DELETE'!$C$8:$C$127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6" i="2"/>
  <c r="K87" i="1" l="1"/>
  <c r="B9" i="2" s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E87" i="1"/>
  <c r="B2" i="2" s="1"/>
  <c r="E85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11" i="1"/>
  <c r="C12" i="2" l="1"/>
  <c r="C11" i="2"/>
  <c r="A10" i="2" l="1"/>
  <c r="B3" i="2"/>
  <c r="C3" i="2" s="1"/>
  <c r="B10" i="2"/>
  <c r="C10" i="2" s="1"/>
  <c r="A3" i="2"/>
  <c r="A11" i="2" l="1"/>
  <c r="B12" i="2"/>
  <c r="A12" i="2"/>
  <c r="B11" i="2"/>
  <c r="B5" i="2"/>
  <c r="B4" i="2"/>
  <c r="A5" i="2"/>
  <c r="A4" i="2"/>
  <c r="N5" i="3" l="1"/>
  <c r="J5" i="1"/>
  <c r="D5" i="1" l="1"/>
  <c r="F5" i="3"/>
</calcChain>
</file>

<file path=xl/sharedStrings.xml><?xml version="1.0" encoding="utf-8"?>
<sst xmlns="http://schemas.openxmlformats.org/spreadsheetml/2006/main" count="84" uniqueCount="68">
  <si>
    <t>Lead 90th Percentile:</t>
  </si>
  <si>
    <t xml:space="preserve">Copper 90th Percentile: </t>
  </si>
  <si>
    <t>mg/L</t>
  </si>
  <si>
    <r>
      <t xml:space="preserve">If the 90th percentile lead level is greater than </t>
    </r>
    <r>
      <rPr>
        <b/>
        <i/>
        <sz val="11"/>
        <color theme="1"/>
        <rFont val="Calibri"/>
        <family val="2"/>
        <scheme val="minor"/>
      </rPr>
      <t>0.015</t>
    </r>
    <r>
      <rPr>
        <i/>
        <sz val="11"/>
        <color theme="1"/>
        <rFont val="Calibri"/>
        <family val="2"/>
        <scheme val="minor"/>
      </rPr>
      <t xml:space="preserve"> mg/L, you have exceeded the action level. </t>
    </r>
  </si>
  <si>
    <r>
      <t xml:space="preserve">If the 90th percentile copper level is greater than </t>
    </r>
    <r>
      <rPr>
        <b/>
        <i/>
        <sz val="11"/>
        <color theme="1"/>
        <rFont val="Calibri"/>
        <family val="2"/>
        <scheme val="minor"/>
      </rPr>
      <t>1.3</t>
    </r>
    <r>
      <rPr>
        <i/>
        <sz val="11"/>
        <color theme="1"/>
        <rFont val="Calibri"/>
        <family val="2"/>
        <scheme val="minor"/>
      </rPr>
      <t xml:space="preserve"> mg/L, you have exceeded the action level. </t>
    </r>
  </si>
  <si>
    <r>
      <t>Lead and Copper Results: 90</t>
    </r>
    <r>
      <rPr>
        <b/>
        <vertAlign val="superscript"/>
        <sz val="14"/>
        <color rgb="FF000000"/>
        <rFont val="Calibri"/>
        <family val="2"/>
        <scheme val="minor"/>
      </rPr>
      <t>th</t>
    </r>
    <r>
      <rPr>
        <b/>
        <sz val="14"/>
        <color rgb="FF000000"/>
        <rFont val="Calibri"/>
        <family val="2"/>
        <scheme val="minor"/>
      </rPr>
      <t xml:space="preserve"> Percentile Worksheet </t>
    </r>
  </si>
  <si>
    <r>
      <t>To determine the 90</t>
    </r>
    <r>
      <rPr>
        <b/>
        <sz val="7"/>
        <color rgb="FF000000"/>
        <rFont val="Calibri"/>
        <family val="2"/>
        <scheme val="minor"/>
      </rPr>
      <t xml:space="preserve">th </t>
    </r>
    <r>
      <rPr>
        <b/>
        <sz val="11"/>
        <color rgb="FF000000"/>
        <rFont val="Calibri"/>
        <family val="2"/>
        <scheme val="minor"/>
      </rPr>
      <t xml:space="preserve">percentile lead and copper levels: </t>
    </r>
  </si>
  <si>
    <t xml:space="preserve">Samples Collected </t>
  </si>
  <si>
    <t xml:space="preserve">1 to 5 </t>
  </si>
  <si>
    <t xml:space="preserve">6 or more </t>
  </si>
  <si>
    <r>
      <t>How to Determine the 90</t>
    </r>
    <r>
      <rPr>
        <b/>
        <sz val="7"/>
        <color rgb="FF000000"/>
        <rFont val="Calibri"/>
        <family val="2"/>
        <scheme val="minor"/>
      </rPr>
      <t xml:space="preserve">th </t>
    </r>
    <r>
      <rPr>
        <b/>
        <sz val="11"/>
        <color rgb="FF000000"/>
        <rFont val="Calibri"/>
        <family val="2"/>
        <scheme val="minor"/>
      </rPr>
      <t xml:space="preserve">Percentile Lead or Copper Level </t>
    </r>
  </si>
  <si>
    <r>
      <t>Lead Level</t>
    </r>
    <r>
      <rPr>
        <sz val="10"/>
        <color rgb="FF000000"/>
        <rFont val="Calibri"/>
        <family val="2"/>
        <scheme val="minor"/>
      </rPr>
      <t xml:space="preserve"> (mg/L)</t>
    </r>
    <r>
      <rPr>
        <b/>
        <sz val="10"/>
        <color rgb="FF000000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(list lowest to highest)</t>
    </r>
  </si>
  <si>
    <r>
      <t>2. Determine the 90</t>
    </r>
    <r>
      <rPr>
        <sz val="7"/>
        <color rgb="FF000000"/>
        <rFont val="Calibri"/>
        <family val="2"/>
        <scheme val="minor"/>
      </rPr>
      <t xml:space="preserve">th </t>
    </r>
    <r>
      <rPr>
        <sz val="11"/>
        <color rgb="FF000000"/>
        <rFont val="Calibri"/>
        <family val="2"/>
        <scheme val="minor"/>
      </rPr>
      <t>percentile lead or copper level by following the instructions given in Table 3. Write down the 90</t>
    </r>
    <r>
      <rPr>
        <sz val="7"/>
        <color rgb="FF000000"/>
        <rFont val="Calibri"/>
        <family val="2"/>
        <scheme val="minor"/>
      </rPr>
      <t xml:space="preserve">th </t>
    </r>
    <r>
      <rPr>
        <sz val="11"/>
        <color rgb="FF000000"/>
        <rFont val="Calibri"/>
        <family val="2"/>
        <scheme val="minor"/>
      </rPr>
      <t xml:space="preserve">percentile level in mg/L: </t>
    </r>
  </si>
  <si>
    <r>
      <t xml:space="preserve">1. List all of the samples in Table 1 (lead) and Table 2 (copper) below </t>
    </r>
    <r>
      <rPr>
        <i/>
        <sz val="11"/>
        <color rgb="FF000000"/>
        <rFont val="Calibri"/>
        <family val="2"/>
        <scheme val="minor"/>
      </rPr>
      <t>in ascending order from the lowest concentration to the highest concentration</t>
    </r>
    <r>
      <rPr>
        <sz val="11"/>
        <color rgb="FF000000"/>
        <rFont val="Calibri"/>
        <family val="2"/>
        <scheme val="minor"/>
      </rPr>
      <t xml:space="preserve">. Each sample result is assigned a number, ascending by single integers beginning with the number 1 for the sample with the lowest concentration. </t>
    </r>
  </si>
  <si>
    <t xml:space="preserve">Average the two highest sample results to get the 90th percentile level. </t>
  </si>
  <si>
    <t xml:space="preserve">Multiply the number of samples collected by 0.90. This is the 90th percentile placeholder. The sample result for the placeholder is the 90th percentile level. </t>
  </si>
  <si>
    <t>Examples:</t>
  </si>
  <si>
    <t>Example 1 - Calculating lead 90th Percentile value:</t>
  </si>
  <si>
    <t>5 samples = less than 10 sampling locations</t>
  </si>
  <si>
    <t>Average the 2 highest concentrations (samples 4 and 5)</t>
  </si>
  <si>
    <t>(0.0024 +0.0036)/2 = 0.003)</t>
  </si>
  <si>
    <t>System is in compliance</t>
  </si>
  <si>
    <r>
      <t xml:space="preserve">Example Table 1a - </t>
    </r>
    <r>
      <rPr>
        <b/>
        <sz val="11"/>
        <color theme="1"/>
        <rFont val="Calibri"/>
        <family val="2"/>
        <scheme val="minor"/>
      </rPr>
      <t>Lead</t>
    </r>
    <r>
      <rPr>
        <sz val="11"/>
        <color theme="1"/>
        <rFont val="Calibri"/>
        <family val="2"/>
        <scheme val="minor"/>
      </rPr>
      <t xml:space="preserve"> Samples in Ascending Order</t>
    </r>
  </si>
  <si>
    <r>
      <t xml:space="preserve">Example Table 1b - </t>
    </r>
    <r>
      <rPr>
        <b/>
        <sz val="11"/>
        <color theme="1"/>
        <rFont val="Calibri"/>
        <family val="2"/>
        <scheme val="minor"/>
      </rPr>
      <t>Lead</t>
    </r>
    <r>
      <rPr>
        <sz val="11"/>
        <color theme="1"/>
        <rFont val="Calibri"/>
        <family val="2"/>
        <scheme val="minor"/>
      </rPr>
      <t xml:space="preserve"> Samples in Ascending Order</t>
    </r>
  </si>
  <si>
    <t>Example 2 - Calculating lead 90th Percentile value:</t>
  </si>
  <si>
    <t>16 Samples x 0.9 = 14.4; the 15th sample is the 90th percentile value for the entire sample set</t>
  </si>
  <si>
    <r>
      <t xml:space="preserve">90th Percentile = 0.003 mg/L </t>
    </r>
    <r>
      <rPr>
        <b/>
        <sz val="11"/>
        <color theme="1"/>
        <rFont val="Calibri"/>
        <family val="2"/>
        <scheme val="minor"/>
      </rPr>
      <t>&lt; 0.015 Action Level</t>
    </r>
  </si>
  <si>
    <t>Inform consumers of health risks associated with lead in drinking water</t>
  </si>
  <si>
    <t>Site Code</t>
  </si>
  <si>
    <t>Number of samples:</t>
  </si>
  <si>
    <t>#Cu Obs</t>
  </si>
  <si>
    <t>90th% Cu</t>
  </si>
  <si>
    <t>#Pb Obs</t>
  </si>
  <si>
    <t>90th% Pb</t>
  </si>
  <si>
    <t>*(for your information only; the tables above will perform the calculations for you)</t>
  </si>
  <si>
    <t>Table 3 - Determining the 90th Percentile Lead or Copper Level, Using Number of Samples*</t>
  </si>
  <si>
    <t>123-A</t>
  </si>
  <si>
    <t>123-B</t>
  </si>
  <si>
    <t>123-C</t>
  </si>
  <si>
    <t>123-D</t>
  </si>
  <si>
    <t>345-A</t>
  </si>
  <si>
    <t>345-B</t>
  </si>
  <si>
    <t>345-C</t>
  </si>
  <si>
    <t>345-D</t>
  </si>
  <si>
    <t>345-E</t>
  </si>
  <si>
    <t>345-F</t>
  </si>
  <si>
    <t>345-G</t>
  </si>
  <si>
    <t>345-H</t>
  </si>
  <si>
    <t>345-I</t>
  </si>
  <si>
    <t>345-J</t>
  </si>
  <si>
    <t>345-K</t>
  </si>
  <si>
    <t>345-L</t>
  </si>
  <si>
    <t>345-M</t>
  </si>
  <si>
    <t>345-N</t>
  </si>
  <si>
    <t>345-O</t>
  </si>
  <si>
    <t>345-P</t>
  </si>
  <si>
    <r>
      <t>The 90th percentile value is 0.0165 mg/L</t>
    </r>
    <r>
      <rPr>
        <b/>
        <sz val="11"/>
        <color theme="1"/>
        <rFont val="Calibri"/>
        <family val="2"/>
        <scheme val="minor"/>
      </rPr>
      <t xml:space="preserve"> &gt; 0.015 Action Level</t>
    </r>
  </si>
  <si>
    <r>
      <t xml:space="preserve">Table 1 - </t>
    </r>
    <r>
      <rPr>
        <b/>
        <sz val="11"/>
        <color theme="1" tint="0.249977111117893"/>
        <rFont val="Calibri"/>
        <family val="2"/>
        <scheme val="minor"/>
      </rPr>
      <t>Lead</t>
    </r>
    <r>
      <rPr>
        <sz val="11"/>
        <color theme="1"/>
        <rFont val="Calibri"/>
        <family val="2"/>
        <scheme val="minor"/>
      </rPr>
      <t xml:space="preserve"> Samples in Ascending Order</t>
    </r>
  </si>
  <si>
    <t>Your DWB representative would contact you and you would be instructed to conduct additional monitoring activities to determine compliance with the Lead and Copper Rule</t>
  </si>
  <si>
    <t>Site #</t>
  </si>
  <si>
    <t>Rank</t>
  </si>
  <si>
    <r>
      <t>Lead Level</t>
    </r>
    <r>
      <rPr>
        <sz val="10"/>
        <color theme="1" tint="0.34998626667073579"/>
        <rFont val="Calibri"/>
        <family val="2"/>
        <scheme val="minor"/>
      </rPr>
      <t xml:space="preserve"> (mg/L) </t>
    </r>
  </si>
  <si>
    <r>
      <t>Copper Level</t>
    </r>
    <r>
      <rPr>
        <sz val="10"/>
        <color theme="5" tint="-0.249977111117893"/>
        <rFont val="Calibri"/>
        <family val="2"/>
        <scheme val="minor"/>
      </rPr>
      <t xml:space="preserve"> (mg/L) </t>
    </r>
  </si>
  <si>
    <r>
      <t xml:space="preserve">Table 2 - </t>
    </r>
    <r>
      <rPr>
        <b/>
        <sz val="11"/>
        <color theme="1" tint="0.249977111117893"/>
        <rFont val="Calibri"/>
        <family val="2"/>
        <scheme val="minor"/>
      </rPr>
      <t>Copper</t>
    </r>
    <r>
      <rPr>
        <sz val="11"/>
        <color theme="1"/>
        <rFont val="Calibri"/>
        <family val="2"/>
        <scheme val="minor"/>
      </rPr>
      <t xml:space="preserve"> Samples in Ascending Order</t>
    </r>
  </si>
  <si>
    <r>
      <t>Lead Level</t>
    </r>
    <r>
      <rPr>
        <sz val="10"/>
        <color theme="1" tint="0.34998626667073579"/>
        <rFont val="Calibri"/>
        <family val="2"/>
        <scheme val="minor"/>
      </rPr>
      <t xml:space="preserve"> (mg/L) (ranked in ascending order</t>
    </r>
    <r>
      <rPr>
        <sz val="8"/>
        <color theme="1" tint="0.34998626667073579"/>
        <rFont val="Calibri"/>
        <family val="2"/>
        <scheme val="minor"/>
      </rPr>
      <t>-autofills as you enter data in white cells</t>
    </r>
    <r>
      <rPr>
        <sz val="10"/>
        <color theme="1" tint="0.34998626667073579"/>
        <rFont val="Calibri"/>
        <family val="2"/>
        <scheme val="minor"/>
      </rPr>
      <t>)</t>
    </r>
  </si>
  <si>
    <r>
      <t>Copper Level</t>
    </r>
    <r>
      <rPr>
        <sz val="10"/>
        <color theme="5" tint="-0.249977111117893"/>
        <rFont val="Calibri"/>
        <family val="2"/>
        <scheme val="minor"/>
      </rPr>
      <t xml:space="preserve"> (mg/L) (ranked in ascending order</t>
    </r>
    <r>
      <rPr>
        <sz val="8"/>
        <color theme="5" tint="-0.249977111117893"/>
        <rFont val="Calibri"/>
        <family val="2"/>
        <scheme val="minor"/>
      </rPr>
      <t>-autofills as you enter data in white cells</t>
    </r>
    <r>
      <rPr>
        <sz val="10"/>
        <color theme="5" tint="-0.249977111117893"/>
        <rFont val="Calibri"/>
        <family val="2"/>
        <scheme val="minor"/>
      </rPr>
      <t>)</t>
    </r>
  </si>
  <si>
    <t xml:space="preserve">1. List all of the samples in the white cells of Table 1 (lead) and Table 2 (copper). The worksheet will arrange your data into ascending order in the gray cells. Each sample result is assigned a number, ascending by single integers beginning with the number 1 for the sample with the lowest concentration. </t>
  </si>
  <si>
    <r>
      <t>2. The 90</t>
    </r>
    <r>
      <rPr>
        <sz val="7"/>
        <color rgb="FF000000"/>
        <rFont val="Calibri"/>
        <family val="2"/>
        <scheme val="minor"/>
      </rPr>
      <t xml:space="preserve">th </t>
    </r>
    <r>
      <rPr>
        <sz val="11"/>
        <color rgb="FF000000"/>
        <rFont val="Calibri"/>
        <family val="2"/>
        <scheme val="minor"/>
      </rPr>
      <t xml:space="preserve">percentile lead or copper level will be calculated and shown below. You could also calculate it yourself by following the instructions given in Table 3 on the Instructions-Example sheet.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</si>
</sst>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0.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vertAlign val="superscript"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7" tint="-0.499984740745262"/>
      <name val="Calibri"/>
      <family val="2"/>
      <scheme val="minor"/>
    </font>
    <font>
      <sz val="10"/>
      <color theme="7" tint="-0.499984740745262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8"/>
      <color theme="5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indent="2"/>
    </xf>
    <xf numFmtId="0" fontId="17" fillId="0" borderId="0" xfId="0" applyFont="1"/>
    <xf numFmtId="0" fontId="0" fillId="3" borderId="0" xfId="0" applyFill="1"/>
    <xf numFmtId="0" fontId="18" fillId="0" borderId="0" xfId="0" applyFont="1"/>
    <xf numFmtId="0" fontId="19" fillId="0" borderId="6" xfId="0" applyFont="1" applyBorder="1" applyAlignment="1">
      <alignment vertical="center"/>
    </xf>
    <xf numFmtId="0" fontId="19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wrapText="1"/>
    </xf>
    <xf numFmtId="0" fontId="0" fillId="2" borderId="0" xfId="0" applyFont="1" applyFill="1"/>
    <xf numFmtId="0" fontId="0" fillId="2" borderId="0" xfId="0" applyFill="1"/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0" fontId="0" fillId="3" borderId="0" xfId="0" applyFont="1" applyFill="1"/>
    <xf numFmtId="0" fontId="20" fillId="0" borderId="1" xfId="0" applyFont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 wrapText="1"/>
    </xf>
    <xf numFmtId="0" fontId="19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/>
    <xf numFmtId="0" fontId="0" fillId="0" borderId="10" xfId="0" applyFont="1" applyBorder="1"/>
    <xf numFmtId="0" fontId="0" fillId="0" borderId="10" xfId="0" applyBorder="1"/>
    <xf numFmtId="0" fontId="1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3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165" fontId="0" fillId="0" borderId="0" xfId="0" applyNumberFormat="1" applyFont="1"/>
    <xf numFmtId="165" fontId="11" fillId="0" borderId="0" xfId="0" applyNumberFormat="1" applyFont="1" applyBorder="1" applyAlignment="1">
      <alignment horizontal="right" vertical="top" wrapText="1"/>
    </xf>
    <xf numFmtId="165" fontId="18" fillId="0" borderId="0" xfId="0" applyNumberFormat="1" applyFont="1"/>
    <xf numFmtId="165" fontId="11" fillId="0" borderId="0" xfId="0" applyNumberFormat="1" applyFont="1" applyBorder="1" applyAlignment="1">
      <alignment horizontal="left" vertical="top" wrapText="1"/>
    </xf>
    <xf numFmtId="164" fontId="12" fillId="0" borderId="12" xfId="0" applyNumberFormat="1" applyFont="1" applyBorder="1" applyAlignment="1">
      <alignment horizontal="center" vertical="center" wrapText="1"/>
    </xf>
    <xf numFmtId="165" fontId="11" fillId="0" borderId="13" xfId="0" applyNumberFormat="1" applyFont="1" applyBorder="1" applyAlignment="1">
      <alignment horizontal="left" vertical="top" wrapText="1"/>
    </xf>
    <xf numFmtId="164" fontId="12" fillId="0" borderId="14" xfId="0" applyNumberFormat="1" applyFont="1" applyBorder="1" applyAlignment="1">
      <alignment horizontal="center" vertical="center" wrapText="1"/>
    </xf>
    <xf numFmtId="165" fontId="11" fillId="0" borderId="15" xfId="0" applyNumberFormat="1" applyFont="1" applyBorder="1" applyAlignment="1">
      <alignment horizontal="left" vertical="top" wrapText="1"/>
    </xf>
    <xf numFmtId="164" fontId="12" fillId="0" borderId="16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2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vertical="top" wrapText="1"/>
    </xf>
    <xf numFmtId="165" fontId="11" fillId="5" borderId="0" xfId="0" applyNumberFormat="1" applyFont="1" applyFill="1" applyBorder="1" applyAlignment="1">
      <alignment vertical="top" wrapText="1"/>
    </xf>
    <xf numFmtId="0" fontId="11" fillId="5" borderId="0" xfId="0" applyFont="1" applyFill="1" applyBorder="1" applyAlignment="1">
      <alignment horizontal="right" vertical="top" wrapText="1"/>
    </xf>
    <xf numFmtId="165" fontId="11" fillId="5" borderId="0" xfId="0" applyNumberFormat="1" applyFont="1" applyFill="1" applyBorder="1" applyAlignment="1">
      <alignment horizontal="left" vertical="top" wrapText="1"/>
    </xf>
    <xf numFmtId="0" fontId="19" fillId="5" borderId="0" xfId="0" applyFont="1" applyFill="1"/>
    <xf numFmtId="165" fontId="11" fillId="5" borderId="0" xfId="0" applyNumberFormat="1" applyFont="1" applyFill="1" applyBorder="1" applyAlignment="1">
      <alignment horizontal="right" vertical="top" wrapText="1"/>
    </xf>
    <xf numFmtId="0" fontId="19" fillId="5" borderId="0" xfId="0" applyFont="1" applyFill="1" applyBorder="1"/>
    <xf numFmtId="0" fontId="0" fillId="0" borderId="0" xfId="0" applyFont="1" applyFill="1"/>
    <xf numFmtId="0" fontId="6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top" wrapText="1"/>
    </xf>
    <xf numFmtId="0" fontId="0" fillId="5" borderId="0" xfId="0" applyFont="1" applyFill="1" applyAlignment="1" applyProtection="1">
      <alignment horizontal="center" vertical="center"/>
      <protection locked="0"/>
    </xf>
    <xf numFmtId="165" fontId="0" fillId="5" borderId="0" xfId="0" applyNumberFormat="1" applyFont="1" applyFill="1" applyProtection="1">
      <protection locked="0"/>
    </xf>
    <xf numFmtId="0" fontId="4" fillId="5" borderId="0" xfId="0" applyFont="1" applyFill="1" applyAlignment="1" applyProtection="1">
      <alignment vertical="center"/>
      <protection locked="0"/>
    </xf>
    <xf numFmtId="0" fontId="0" fillId="5" borderId="0" xfId="0" applyFont="1" applyFill="1" applyProtection="1">
      <protection locked="0"/>
    </xf>
    <xf numFmtId="0" fontId="14" fillId="5" borderId="0" xfId="0" applyFont="1" applyFill="1" applyAlignment="1" applyProtection="1">
      <alignment vertical="center"/>
      <protection locked="0"/>
    </xf>
    <xf numFmtId="165" fontId="6" fillId="5" borderId="0" xfId="0" applyNumberFormat="1" applyFont="1" applyFill="1" applyAlignment="1" applyProtection="1">
      <alignment vertical="center" wrapText="1"/>
      <protection locked="0"/>
    </xf>
    <xf numFmtId="0" fontId="0" fillId="5" borderId="0" xfId="0" applyFont="1" applyFill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5" borderId="0" xfId="0" applyFont="1" applyFill="1" applyAlignment="1" applyProtection="1">
      <alignment vertical="center"/>
      <protection locked="0"/>
    </xf>
    <xf numFmtId="165" fontId="2" fillId="5" borderId="0" xfId="0" applyNumberFormat="1" applyFont="1" applyFill="1" applyProtection="1">
      <protection locked="0"/>
    </xf>
    <xf numFmtId="0" fontId="0" fillId="5" borderId="0" xfId="0" applyFont="1" applyFill="1" applyBorder="1" applyProtection="1">
      <protection locked="0"/>
    </xf>
    <xf numFmtId="0" fontId="9" fillId="4" borderId="11" xfId="0" applyFont="1" applyFill="1" applyBorder="1" applyAlignment="1" applyProtection="1">
      <alignment horizontal="left" vertical="center" wrapText="1"/>
      <protection locked="0"/>
    </xf>
    <xf numFmtId="0" fontId="23" fillId="4" borderId="5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7" fillId="4" borderId="3" xfId="0" applyFont="1" applyFill="1" applyBorder="1" applyAlignment="1" applyProtection="1">
      <alignment horizontal="center" textRotation="90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28" fillId="4" borderId="5" xfId="0" applyFont="1" applyFill="1" applyBorder="1" applyAlignment="1" applyProtection="1">
      <alignment horizontal="left" vertical="center" wrapText="1"/>
      <protection locked="0"/>
    </xf>
    <xf numFmtId="0" fontId="12" fillId="4" borderId="18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20" xfId="0" applyFont="1" applyFill="1" applyBorder="1" applyAlignment="1" applyProtection="1">
      <alignment horizontal="center" vertical="center" wrapText="1"/>
      <protection locked="0"/>
    </xf>
    <xf numFmtId="0" fontId="19" fillId="5" borderId="0" xfId="0" applyFont="1" applyFill="1" applyProtection="1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165" fontId="0" fillId="3" borderId="0" xfId="0" applyNumberFormat="1" applyFill="1" applyProtection="1"/>
    <xf numFmtId="0" fontId="0" fillId="0" borderId="0" xfId="0" applyProtection="1"/>
    <xf numFmtId="0" fontId="0" fillId="3" borderId="0" xfId="0" applyFill="1" applyProtection="1"/>
    <xf numFmtId="0" fontId="27" fillId="4" borderId="19" xfId="0" applyFont="1" applyFill="1" applyBorder="1" applyAlignment="1" applyProtection="1">
      <alignment horizontal="left" vertical="top" wrapText="1"/>
    </xf>
    <xf numFmtId="0" fontId="27" fillId="4" borderId="21" xfId="0" applyFont="1" applyFill="1" applyBorder="1" applyAlignment="1" applyProtection="1">
      <alignment horizontal="left" vertical="top" wrapText="1"/>
    </xf>
    <xf numFmtId="0" fontId="30" fillId="5" borderId="6" xfId="0" applyFont="1" applyFill="1" applyBorder="1" applyAlignment="1" applyProtection="1">
      <alignment vertical="center"/>
    </xf>
    <xf numFmtId="165" fontId="11" fillId="5" borderId="0" xfId="0" applyNumberFormat="1" applyFont="1" applyFill="1" applyBorder="1" applyAlignment="1">
      <alignment horizontal="right" vertical="top" wrapText="1"/>
    </xf>
    <xf numFmtId="0" fontId="6" fillId="5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14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minor"/>
      </font>
      <numFmt numFmtId="165" formatCode="0.000"/>
      <alignment horizontal="left" vertical="top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minor"/>
      </font>
      <numFmt numFmtId="165" formatCode="0.000"/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numFmt numFmtId="165" formatCode="0.0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minor"/>
      </font>
      <numFmt numFmtId="165" formatCode="0.000"/>
      <alignment horizontal="left" vertical="top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minor"/>
      </font>
      <numFmt numFmtId="165" formatCode="0.000"/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numFmt numFmtId="165" formatCode="0.0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47709</xdr:colOff>
      <xdr:row>0</xdr:row>
      <xdr:rowOff>119268</xdr:rowOff>
    </xdr:from>
    <xdr:to>
      <xdr:col>1</xdr:col>
      <xdr:colOff>845440</xdr:colOff>
      <xdr:row>3</xdr:row>
      <xdr:rowOff>143124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9" y="119268"/>
          <a:ext cx="1444934" cy="142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31806</xdr:colOff>
      <xdr:row>0</xdr:row>
      <xdr:rowOff>39755</xdr:rowOff>
    </xdr:from>
    <xdr:to>
      <xdr:col>2</xdr:col>
      <xdr:colOff>488873</xdr:colOff>
      <xdr:row>2</xdr:row>
      <xdr:rowOff>1049573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06" y="39755"/>
          <a:ext cx="1444934" cy="142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B11:B85" headerRowCount="0" totalsRowShown="0" headerRowDxfId="9" dataDxfId="8" tableBorderDxfId="7">
  <tableColumns count="1">
    <tableColumn id="1" name="Lead Level (mg/L)" headerRowDxfId="6" dataDxfId="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e24" displayName="Table24" ref="H11:H85" headerRowCount="0" totalsRowShown="0" headerRowDxfId="4" dataDxfId="3" tableBorderDxfId="2">
  <tableColumns count="1">
    <tableColumn id="1" name="Lead Level (mg/L)" headerRowDxfId="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topLeftCell="A2" workbookViewId="0">
      <selection activeCell="H11" sqref="H11:H18"/>
    </sheetView>
  </sheetViews>
  <sheetFormatPr defaultRowHeight="15" x14ac:dyDescent="0.25"/>
  <cols>
    <col min="1" max="1" width="8.7109375" style="3" customWidth="1"/>
    <col min="2" max="2" width="12.7109375" style="46" customWidth="1"/>
    <col min="3" max="3" width="0.85546875" style="46" customWidth="1"/>
    <col min="4" max="4" width="6.42578125" style="2" customWidth="1"/>
    <col min="5" max="5" width="13.140625" style="2" customWidth="1"/>
    <col min="6" max="6" width="5.7109375" style="2" customWidth="1"/>
    <col min="7" max="7" width="8.7109375" style="2" customWidth="1"/>
    <col min="8" max="8" width="12.7109375" style="2" customWidth="1"/>
    <col min="9" max="9" width="1" style="2" customWidth="1"/>
    <col min="10" max="10" width="7" style="2" customWidth="1"/>
    <col min="11" max="11" width="13" style="2" customWidth="1"/>
    <col min="12" max="12" width="6.7109375" style="2" customWidth="1"/>
    <col min="13" max="13" width="10.42578125" style="2" customWidth="1"/>
    <col min="14" max="14" width="2.5703125" style="2" customWidth="1"/>
    <col min="15" max="15" width="8.5703125" customWidth="1"/>
    <col min="16" max="16" width="10.42578125" customWidth="1"/>
  </cols>
  <sheetData>
    <row r="1" spans="1:18" ht="17.649999999999999" customHeight="1" x14ac:dyDescent="0.25">
      <c r="A1" s="77"/>
      <c r="B1" s="78"/>
      <c r="C1" s="78"/>
      <c r="D1" s="79" t="s">
        <v>5</v>
      </c>
      <c r="E1" s="80"/>
      <c r="F1" s="80"/>
      <c r="G1" s="80"/>
      <c r="H1" s="80"/>
      <c r="I1" s="80"/>
      <c r="J1" s="80"/>
      <c r="K1" s="80"/>
      <c r="L1" s="71"/>
      <c r="M1"/>
      <c r="N1"/>
    </row>
    <row r="2" spans="1:18" x14ac:dyDescent="0.25">
      <c r="A2" s="77"/>
      <c r="B2" s="78"/>
      <c r="C2" s="78"/>
      <c r="D2" s="81" t="s">
        <v>6</v>
      </c>
      <c r="E2" s="80"/>
      <c r="F2" s="80"/>
      <c r="G2" s="80"/>
      <c r="H2" s="80"/>
      <c r="I2" s="80"/>
      <c r="J2" s="80"/>
      <c r="K2" s="80"/>
      <c r="L2" s="71"/>
      <c r="M2"/>
      <c r="N2"/>
    </row>
    <row r="3" spans="1:18" ht="77.650000000000006" customHeight="1" x14ac:dyDescent="0.25">
      <c r="A3" s="77"/>
      <c r="B3" s="82"/>
      <c r="C3" s="82"/>
      <c r="D3" s="108" t="s">
        <v>66</v>
      </c>
      <c r="E3" s="108"/>
      <c r="F3" s="108"/>
      <c r="G3" s="108"/>
      <c r="H3" s="108"/>
      <c r="I3" s="108"/>
      <c r="J3" s="108"/>
      <c r="K3" s="108"/>
      <c r="L3" s="72"/>
      <c r="M3" s="13"/>
      <c r="N3" s="13"/>
      <c r="Q3" s="13"/>
      <c r="R3" s="13"/>
    </row>
    <row r="4" spans="1:18" ht="49.5" customHeight="1" x14ac:dyDescent="0.25">
      <c r="A4" s="77"/>
      <c r="B4" s="82"/>
      <c r="C4" s="82"/>
      <c r="D4" s="108" t="s">
        <v>67</v>
      </c>
      <c r="E4" s="108"/>
      <c r="F4" s="108"/>
      <c r="G4" s="108"/>
      <c r="H4" s="108"/>
      <c r="I4" s="108"/>
      <c r="J4" s="108"/>
      <c r="K4" s="108"/>
      <c r="L4" s="72"/>
      <c r="M4" s="13"/>
      <c r="N4" s="13"/>
    </row>
    <row r="5" spans="1:18" ht="21.4" customHeight="1" x14ac:dyDescent="0.25">
      <c r="A5" s="80"/>
      <c r="B5" s="80"/>
      <c r="C5" s="83" t="s">
        <v>0</v>
      </c>
      <c r="D5" s="106" t="e">
        <f>'DO NOT DELETE'!B6</f>
        <v>#NUM!</v>
      </c>
      <c r="E5" s="84" t="s">
        <v>2</v>
      </c>
      <c r="F5" s="85"/>
      <c r="G5" s="84"/>
      <c r="H5" s="84"/>
      <c r="I5" s="83" t="s">
        <v>1</v>
      </c>
      <c r="J5" s="106" t="e">
        <f>'DO NOT DELETE'!B13</f>
        <v>#NUM!</v>
      </c>
      <c r="K5" s="86" t="s">
        <v>2</v>
      </c>
      <c r="L5" s="71"/>
    </row>
    <row r="6" spans="1:18" x14ac:dyDescent="0.25">
      <c r="A6" s="87" t="s">
        <v>3</v>
      </c>
      <c r="B6" s="78"/>
      <c r="C6" s="87"/>
      <c r="D6" s="80"/>
      <c r="E6" s="80"/>
      <c r="F6" s="80"/>
      <c r="G6" s="80"/>
      <c r="H6" s="80"/>
      <c r="I6" s="80"/>
      <c r="J6" s="80"/>
      <c r="K6" s="80"/>
      <c r="L6" s="71"/>
    </row>
    <row r="7" spans="1:18" x14ac:dyDescent="0.25">
      <c r="A7" s="87" t="s">
        <v>4</v>
      </c>
      <c r="B7" s="78"/>
      <c r="C7" s="87"/>
      <c r="D7" s="80"/>
      <c r="E7" s="80"/>
      <c r="F7" s="80"/>
      <c r="G7" s="80"/>
      <c r="H7" s="80"/>
      <c r="I7" s="80"/>
      <c r="J7" s="80"/>
      <c r="K7" s="80"/>
      <c r="L7" s="71"/>
    </row>
    <row r="8" spans="1:18" ht="7.5" customHeight="1" x14ac:dyDescent="0.25">
      <c r="A8" s="77"/>
      <c r="B8" s="78"/>
      <c r="C8" s="78"/>
      <c r="D8" s="80"/>
      <c r="E8" s="80"/>
      <c r="F8" s="80"/>
      <c r="G8" s="80"/>
      <c r="H8" s="80"/>
      <c r="I8" s="80"/>
      <c r="J8" s="80"/>
      <c r="K8" s="80"/>
      <c r="L8" s="71"/>
    </row>
    <row r="9" spans="1:18" ht="15.75" thickBot="1" x14ac:dyDescent="0.3">
      <c r="A9" s="80" t="s">
        <v>57</v>
      </c>
      <c r="B9" s="78"/>
      <c r="C9" s="78"/>
      <c r="D9" s="80"/>
      <c r="E9" s="80"/>
      <c r="F9" s="80"/>
      <c r="G9" s="80" t="s">
        <v>63</v>
      </c>
      <c r="H9" s="80"/>
      <c r="I9" s="88"/>
      <c r="J9" s="88"/>
      <c r="K9" s="80"/>
      <c r="L9" s="71"/>
    </row>
    <row r="10" spans="1:18" s="62" customFormat="1" ht="77.650000000000006" customHeight="1" thickBot="1" x14ac:dyDescent="0.3">
      <c r="A10" s="89" t="s">
        <v>59</v>
      </c>
      <c r="B10" s="90" t="s">
        <v>61</v>
      </c>
      <c r="C10" s="91"/>
      <c r="D10" s="92" t="s">
        <v>60</v>
      </c>
      <c r="E10" s="90" t="s">
        <v>64</v>
      </c>
      <c r="F10" s="93"/>
      <c r="G10" s="89" t="s">
        <v>59</v>
      </c>
      <c r="H10" s="94" t="s">
        <v>62</v>
      </c>
      <c r="I10" s="91"/>
      <c r="J10" s="92" t="s">
        <v>60</v>
      </c>
      <c r="K10" s="94" t="s">
        <v>65</v>
      </c>
      <c r="L10" s="73"/>
      <c r="M10" s="61"/>
      <c r="N10" s="58"/>
      <c r="O10" s="57"/>
      <c r="P10" s="61"/>
    </row>
    <row r="11" spans="1:18" ht="12.95" customHeight="1" x14ac:dyDescent="0.25">
      <c r="A11" s="50"/>
      <c r="B11" s="51"/>
      <c r="C11" s="49"/>
      <c r="D11" s="95">
        <v>1</v>
      </c>
      <c r="E11" s="104" t="e">
        <f>SMALL((Table2[[#All],[Lead Level (mg/L)]]),ROWS($B$11:B11))</f>
        <v>#NUM!</v>
      </c>
      <c r="F11" s="63"/>
      <c r="G11" s="50"/>
      <c r="H11" s="51"/>
      <c r="I11" s="49"/>
      <c r="J11" s="95">
        <v>1</v>
      </c>
      <c r="K11" s="104" t="e">
        <f>SMALL((Table24[[#All],[Lead Level (mg/L)]]),ROWS($B$11:H11))</f>
        <v>#NUM!</v>
      </c>
      <c r="L11" s="74"/>
      <c r="M11" s="60"/>
      <c r="N11" s="36"/>
      <c r="O11" s="59"/>
      <c r="P11" s="60"/>
    </row>
    <row r="12" spans="1:18" ht="12.95" customHeight="1" x14ac:dyDescent="0.25">
      <c r="A12" s="50"/>
      <c r="B12" s="51"/>
      <c r="C12" s="49"/>
      <c r="D12" s="96">
        <v>2</v>
      </c>
      <c r="E12" s="104" t="e">
        <f>SMALL((Table2[[#All],[Lead Level (mg/L)]]),ROWS($B$11:B12))</f>
        <v>#NUM!</v>
      </c>
      <c r="F12" s="63"/>
      <c r="G12" s="50"/>
      <c r="H12" s="51"/>
      <c r="I12" s="49"/>
      <c r="J12" s="96">
        <v>2</v>
      </c>
      <c r="K12" s="104" t="e">
        <f>SMALL((Table24[[#All],[Lead Level (mg/L)]]),ROWS($B$11:H12))</f>
        <v>#NUM!</v>
      </c>
      <c r="L12" s="74"/>
      <c r="M12" s="60"/>
      <c r="N12" s="36"/>
      <c r="O12" s="59"/>
      <c r="P12" s="60"/>
    </row>
    <row r="13" spans="1:18" ht="12.95" customHeight="1" x14ac:dyDescent="0.25">
      <c r="A13" s="50"/>
      <c r="B13" s="51"/>
      <c r="C13" s="49"/>
      <c r="D13" s="96">
        <v>3</v>
      </c>
      <c r="E13" s="104" t="e">
        <f>SMALL((Table2[[#All],[Lead Level (mg/L)]]),ROWS($B$11:B13))</f>
        <v>#NUM!</v>
      </c>
      <c r="F13" s="63"/>
      <c r="G13" s="50"/>
      <c r="H13" s="51"/>
      <c r="I13" s="49"/>
      <c r="J13" s="96">
        <v>3</v>
      </c>
      <c r="K13" s="104" t="e">
        <f>SMALL((Table24[[#All],[Lead Level (mg/L)]]),ROWS($B$11:H13))</f>
        <v>#NUM!</v>
      </c>
      <c r="L13" s="74"/>
      <c r="M13" s="60"/>
      <c r="N13" s="36"/>
      <c r="O13" s="59"/>
      <c r="P13" s="60"/>
    </row>
    <row r="14" spans="1:18" ht="12.95" customHeight="1" x14ac:dyDescent="0.25">
      <c r="A14" s="50"/>
      <c r="B14" s="51"/>
      <c r="C14" s="49"/>
      <c r="D14" s="96">
        <v>4</v>
      </c>
      <c r="E14" s="104" t="e">
        <f>SMALL((Table2[[#All],[Lead Level (mg/L)]]),ROWS($B$11:B14))</f>
        <v>#NUM!</v>
      </c>
      <c r="F14" s="63"/>
      <c r="G14" s="50"/>
      <c r="H14" s="51"/>
      <c r="I14" s="49"/>
      <c r="J14" s="96">
        <v>4</v>
      </c>
      <c r="K14" s="104" t="e">
        <f>SMALL((Table24[[#All],[Lead Level (mg/L)]]),ROWS($B$11:H14))</f>
        <v>#NUM!</v>
      </c>
      <c r="L14" s="74"/>
      <c r="M14" s="60"/>
      <c r="N14" s="36"/>
      <c r="O14" s="59"/>
      <c r="P14" s="60"/>
    </row>
    <row r="15" spans="1:18" ht="12.95" customHeight="1" x14ac:dyDescent="0.25">
      <c r="A15" s="50"/>
      <c r="B15" s="51"/>
      <c r="C15" s="49"/>
      <c r="D15" s="96">
        <v>5</v>
      </c>
      <c r="E15" s="104" t="e">
        <f>SMALL((Table2[[#All],[Lead Level (mg/L)]]),ROWS($B$11:B15))</f>
        <v>#NUM!</v>
      </c>
      <c r="F15" s="63"/>
      <c r="G15" s="50"/>
      <c r="H15" s="51"/>
      <c r="I15" s="49"/>
      <c r="J15" s="96">
        <v>5</v>
      </c>
      <c r="K15" s="104" t="e">
        <f>SMALL((Table24[[#All],[Lead Level (mg/L)]]),ROWS($B$11:H15))</f>
        <v>#NUM!</v>
      </c>
      <c r="L15" s="74"/>
      <c r="M15" s="60"/>
      <c r="N15" s="36"/>
      <c r="O15" s="59"/>
      <c r="P15" s="60"/>
    </row>
    <row r="16" spans="1:18" ht="12.95" customHeight="1" x14ac:dyDescent="0.25">
      <c r="A16" s="50"/>
      <c r="B16" s="51"/>
      <c r="C16" s="49"/>
      <c r="D16" s="96">
        <v>6</v>
      </c>
      <c r="E16" s="104" t="e">
        <f>SMALL((Table2[[#All],[Lead Level (mg/L)]]),ROWS($B$11:B16))</f>
        <v>#NUM!</v>
      </c>
      <c r="F16" s="63"/>
      <c r="G16" s="50"/>
      <c r="H16" s="51"/>
      <c r="I16" s="49"/>
      <c r="J16" s="96">
        <v>6</v>
      </c>
      <c r="K16" s="104" t="e">
        <f>SMALL((Table24[[#All],[Lead Level (mg/L)]]),ROWS($B$11:H16))</f>
        <v>#NUM!</v>
      </c>
      <c r="L16" s="74"/>
      <c r="M16" s="60"/>
      <c r="N16" s="36"/>
      <c r="O16" s="59"/>
      <c r="P16" s="60"/>
    </row>
    <row r="17" spans="1:16" ht="12.95" customHeight="1" x14ac:dyDescent="0.25">
      <c r="A17" s="50"/>
      <c r="B17" s="51"/>
      <c r="C17" s="49"/>
      <c r="D17" s="96">
        <v>7</v>
      </c>
      <c r="E17" s="104" t="e">
        <f>SMALL((Table2[[#All],[Lead Level (mg/L)]]),ROWS($B$11:B17))</f>
        <v>#NUM!</v>
      </c>
      <c r="F17" s="63"/>
      <c r="G17" s="50"/>
      <c r="H17" s="51"/>
      <c r="I17" s="49"/>
      <c r="J17" s="96">
        <v>7</v>
      </c>
      <c r="K17" s="104" t="e">
        <f>SMALL((Table24[[#All],[Lead Level (mg/L)]]),ROWS($B$11:H17))</f>
        <v>#NUM!</v>
      </c>
      <c r="L17" s="74"/>
      <c r="M17" s="60"/>
      <c r="N17" s="36"/>
      <c r="O17" s="59"/>
      <c r="P17" s="60"/>
    </row>
    <row r="18" spans="1:16" ht="12.95" customHeight="1" x14ac:dyDescent="0.25">
      <c r="A18" s="50"/>
      <c r="B18" s="51"/>
      <c r="C18" s="49"/>
      <c r="D18" s="96">
        <v>8</v>
      </c>
      <c r="E18" s="104" t="e">
        <f>SMALL((Table2[[#All],[Lead Level (mg/L)]]),ROWS($B$11:B18))</f>
        <v>#NUM!</v>
      </c>
      <c r="F18" s="63"/>
      <c r="G18" s="50"/>
      <c r="H18" s="51"/>
      <c r="I18" s="49"/>
      <c r="J18" s="96">
        <v>8</v>
      </c>
      <c r="K18" s="104" t="e">
        <f>SMALL((Table24[[#All],[Lead Level (mg/L)]]),ROWS($B$11:H18))</f>
        <v>#NUM!</v>
      </c>
      <c r="L18" s="74"/>
      <c r="M18" s="60"/>
      <c r="N18" s="36"/>
      <c r="O18" s="59"/>
      <c r="P18" s="60"/>
    </row>
    <row r="19" spans="1:16" ht="12.95" customHeight="1" x14ac:dyDescent="0.25">
      <c r="A19" s="50"/>
      <c r="B19" s="51"/>
      <c r="C19" s="49"/>
      <c r="D19" s="96">
        <v>9</v>
      </c>
      <c r="E19" s="104" t="e">
        <f>SMALL((Table2[[#All],[Lead Level (mg/L)]]),ROWS($B$11:B19))</f>
        <v>#NUM!</v>
      </c>
      <c r="F19" s="63"/>
      <c r="G19" s="50"/>
      <c r="H19" s="51"/>
      <c r="I19" s="49"/>
      <c r="J19" s="96">
        <v>9</v>
      </c>
      <c r="K19" s="104" t="e">
        <f>SMALL((Table24[[#All],[Lead Level (mg/L)]]),ROWS($B$11:H19))</f>
        <v>#NUM!</v>
      </c>
      <c r="L19" s="74"/>
      <c r="M19" s="60"/>
      <c r="N19" s="36"/>
      <c r="O19" s="59"/>
      <c r="P19" s="60"/>
    </row>
    <row r="20" spans="1:16" ht="12.95" customHeight="1" x14ac:dyDescent="0.25">
      <c r="A20" s="50"/>
      <c r="B20" s="51"/>
      <c r="C20" s="49"/>
      <c r="D20" s="96">
        <v>10</v>
      </c>
      <c r="E20" s="104" t="e">
        <f>SMALL((Table2[[#All],[Lead Level (mg/L)]]),ROWS($B$11:B20))</f>
        <v>#NUM!</v>
      </c>
      <c r="F20" s="63"/>
      <c r="G20" s="50"/>
      <c r="H20" s="51"/>
      <c r="I20" s="49"/>
      <c r="J20" s="96">
        <v>10</v>
      </c>
      <c r="K20" s="104" t="e">
        <f>SMALL((Table24[[#All],[Lead Level (mg/L)]]),ROWS($B$11:H20))</f>
        <v>#NUM!</v>
      </c>
      <c r="L20" s="74"/>
      <c r="M20" s="60"/>
      <c r="N20" s="36"/>
      <c r="O20" s="59"/>
      <c r="P20" s="60"/>
    </row>
    <row r="21" spans="1:16" ht="12.95" customHeight="1" x14ac:dyDescent="0.25">
      <c r="A21" s="50"/>
      <c r="B21" s="51"/>
      <c r="C21" s="49"/>
      <c r="D21" s="96">
        <v>11</v>
      </c>
      <c r="E21" s="104" t="e">
        <f>SMALL((Table2[[#All],[Lead Level (mg/L)]]),ROWS($B$11:B21))</f>
        <v>#NUM!</v>
      </c>
      <c r="F21" s="63"/>
      <c r="G21" s="50"/>
      <c r="H21" s="51"/>
      <c r="I21" s="49"/>
      <c r="J21" s="96">
        <v>11</v>
      </c>
      <c r="K21" s="104" t="e">
        <f>SMALL((Table24[[#All],[Lead Level (mg/L)]]),ROWS($B$11:H21))</f>
        <v>#NUM!</v>
      </c>
      <c r="L21" s="74"/>
      <c r="M21" s="60"/>
      <c r="N21" s="36"/>
      <c r="O21" s="59"/>
      <c r="P21" s="60"/>
    </row>
    <row r="22" spans="1:16" ht="12.95" customHeight="1" x14ac:dyDescent="0.25">
      <c r="A22" s="50"/>
      <c r="B22" s="51"/>
      <c r="C22" s="49"/>
      <c r="D22" s="96">
        <v>12</v>
      </c>
      <c r="E22" s="104" t="e">
        <f>SMALL((Table2[[#All],[Lead Level (mg/L)]]),ROWS($B$11:B22))</f>
        <v>#NUM!</v>
      </c>
      <c r="F22" s="63"/>
      <c r="G22" s="50"/>
      <c r="H22" s="51"/>
      <c r="I22" s="49"/>
      <c r="J22" s="96">
        <v>12</v>
      </c>
      <c r="K22" s="104" t="e">
        <f>SMALL((Table24[[#All],[Lead Level (mg/L)]]),ROWS($B$11:H22))</f>
        <v>#NUM!</v>
      </c>
      <c r="L22" s="74"/>
      <c r="M22" s="60"/>
      <c r="N22" s="36"/>
      <c r="O22" s="59"/>
      <c r="P22" s="60"/>
    </row>
    <row r="23" spans="1:16" ht="12.95" customHeight="1" x14ac:dyDescent="0.25">
      <c r="A23" s="50"/>
      <c r="B23" s="51"/>
      <c r="C23" s="49"/>
      <c r="D23" s="96">
        <v>13</v>
      </c>
      <c r="E23" s="104" t="e">
        <f>SMALL((Table2[[#All],[Lead Level (mg/L)]]),ROWS($B$11:B23))</f>
        <v>#NUM!</v>
      </c>
      <c r="F23" s="63"/>
      <c r="G23" s="50"/>
      <c r="H23" s="51"/>
      <c r="I23" s="49"/>
      <c r="J23" s="96">
        <v>13</v>
      </c>
      <c r="K23" s="104" t="e">
        <f>SMALL((Table24[[#All],[Lead Level (mg/L)]]),ROWS($B$11:H23))</f>
        <v>#NUM!</v>
      </c>
      <c r="L23" s="74"/>
      <c r="M23" s="60"/>
      <c r="N23" s="36"/>
      <c r="O23" s="59"/>
      <c r="P23" s="60"/>
    </row>
    <row r="24" spans="1:16" ht="12.95" customHeight="1" x14ac:dyDescent="0.25">
      <c r="A24" s="50"/>
      <c r="B24" s="51"/>
      <c r="C24" s="49"/>
      <c r="D24" s="96">
        <v>14</v>
      </c>
      <c r="E24" s="104" t="e">
        <f>SMALL((Table2[[#All],[Lead Level (mg/L)]]),ROWS($B$11:B24))</f>
        <v>#NUM!</v>
      </c>
      <c r="F24" s="63"/>
      <c r="G24" s="50"/>
      <c r="H24" s="51"/>
      <c r="I24" s="49"/>
      <c r="J24" s="96">
        <v>14</v>
      </c>
      <c r="K24" s="104" t="e">
        <f>SMALL((Table24[[#All],[Lead Level (mg/L)]]),ROWS($B$11:H24))</f>
        <v>#NUM!</v>
      </c>
      <c r="L24" s="74"/>
      <c r="M24" s="60"/>
      <c r="N24" s="36"/>
      <c r="O24" s="59"/>
      <c r="P24" s="60"/>
    </row>
    <row r="25" spans="1:16" ht="12.95" customHeight="1" x14ac:dyDescent="0.25">
      <c r="A25" s="50"/>
      <c r="B25" s="51"/>
      <c r="C25" s="49"/>
      <c r="D25" s="96">
        <v>15</v>
      </c>
      <c r="E25" s="104" t="e">
        <f>SMALL((Table2[[#All],[Lead Level (mg/L)]]),ROWS($B$11:B25))</f>
        <v>#NUM!</v>
      </c>
      <c r="F25" s="63"/>
      <c r="G25" s="50"/>
      <c r="H25" s="51"/>
      <c r="I25" s="49"/>
      <c r="J25" s="96">
        <v>15</v>
      </c>
      <c r="K25" s="104" t="e">
        <f>SMALL((Table24[[#All],[Lead Level (mg/L)]]),ROWS($B$11:H25))</f>
        <v>#NUM!</v>
      </c>
      <c r="L25" s="74"/>
      <c r="M25" s="60"/>
      <c r="N25" s="36"/>
      <c r="O25" s="59"/>
      <c r="P25" s="60"/>
    </row>
    <row r="26" spans="1:16" ht="12.95" customHeight="1" x14ac:dyDescent="0.25">
      <c r="A26" s="50"/>
      <c r="B26" s="51"/>
      <c r="C26" s="49"/>
      <c r="D26" s="96">
        <v>16</v>
      </c>
      <c r="E26" s="104" t="e">
        <f>SMALL((Table2[[#All],[Lead Level (mg/L)]]),ROWS($B$11:B26))</f>
        <v>#NUM!</v>
      </c>
      <c r="F26" s="63"/>
      <c r="G26" s="50"/>
      <c r="H26" s="51"/>
      <c r="I26" s="49"/>
      <c r="J26" s="96">
        <v>16</v>
      </c>
      <c r="K26" s="104" t="e">
        <f>SMALL((Table24[[#All],[Lead Level (mg/L)]]),ROWS($B$11:H26))</f>
        <v>#NUM!</v>
      </c>
      <c r="L26" s="74"/>
      <c r="M26" s="60"/>
      <c r="N26" s="36"/>
      <c r="O26" s="59"/>
      <c r="P26" s="60"/>
    </row>
    <row r="27" spans="1:16" ht="12.95" customHeight="1" x14ac:dyDescent="0.25">
      <c r="A27" s="50"/>
      <c r="B27" s="51"/>
      <c r="C27" s="49"/>
      <c r="D27" s="96">
        <v>17</v>
      </c>
      <c r="E27" s="104" t="e">
        <f>SMALL((Table2[[#All],[Lead Level (mg/L)]]),ROWS($B$11:B27))</f>
        <v>#NUM!</v>
      </c>
      <c r="F27" s="63"/>
      <c r="G27" s="50"/>
      <c r="H27" s="51"/>
      <c r="I27" s="49"/>
      <c r="J27" s="96">
        <v>17</v>
      </c>
      <c r="K27" s="104" t="e">
        <f>SMALL((Table24[[#All],[Lead Level (mg/L)]]),ROWS($B$11:H27))</f>
        <v>#NUM!</v>
      </c>
      <c r="L27" s="74"/>
      <c r="M27" s="60"/>
      <c r="N27" s="36"/>
      <c r="O27" s="59"/>
      <c r="P27" s="60"/>
    </row>
    <row r="28" spans="1:16" ht="12.95" customHeight="1" x14ac:dyDescent="0.25">
      <c r="A28" s="50"/>
      <c r="B28" s="51"/>
      <c r="C28" s="49"/>
      <c r="D28" s="96">
        <v>18</v>
      </c>
      <c r="E28" s="104" t="e">
        <f>SMALL((Table2[[#All],[Lead Level (mg/L)]]),ROWS($B$11:B28))</f>
        <v>#NUM!</v>
      </c>
      <c r="F28" s="63"/>
      <c r="G28" s="50"/>
      <c r="H28" s="51"/>
      <c r="I28" s="49"/>
      <c r="J28" s="96">
        <v>18</v>
      </c>
      <c r="K28" s="104" t="e">
        <f>SMALL((Table24[[#All],[Lead Level (mg/L)]]),ROWS($B$11:H28))</f>
        <v>#NUM!</v>
      </c>
      <c r="L28" s="74"/>
      <c r="M28" s="60"/>
      <c r="N28" s="36"/>
      <c r="O28" s="59"/>
      <c r="P28" s="60"/>
    </row>
    <row r="29" spans="1:16" ht="12.95" customHeight="1" x14ac:dyDescent="0.25">
      <c r="A29" s="50"/>
      <c r="B29" s="51"/>
      <c r="C29" s="49"/>
      <c r="D29" s="96">
        <v>19</v>
      </c>
      <c r="E29" s="104" t="e">
        <f>SMALL((Table2[[#All],[Lead Level (mg/L)]]),ROWS($B$11:B29))</f>
        <v>#NUM!</v>
      </c>
      <c r="F29" s="63"/>
      <c r="G29" s="50"/>
      <c r="H29" s="51"/>
      <c r="I29" s="49"/>
      <c r="J29" s="96">
        <v>19</v>
      </c>
      <c r="K29" s="104" t="e">
        <f>SMALL((Table24[[#All],[Lead Level (mg/L)]]),ROWS($B$11:H29))</f>
        <v>#NUM!</v>
      </c>
      <c r="L29" s="74"/>
      <c r="M29" s="60"/>
      <c r="N29" s="36"/>
      <c r="O29" s="59"/>
      <c r="P29" s="60"/>
    </row>
    <row r="30" spans="1:16" ht="12.95" customHeight="1" x14ac:dyDescent="0.25">
      <c r="A30" s="50"/>
      <c r="B30" s="51"/>
      <c r="C30" s="49"/>
      <c r="D30" s="96">
        <v>20</v>
      </c>
      <c r="E30" s="104" t="e">
        <f>SMALL((Table2[[#All],[Lead Level (mg/L)]]),ROWS($B$11:B30))</f>
        <v>#NUM!</v>
      </c>
      <c r="F30" s="63"/>
      <c r="G30" s="50"/>
      <c r="H30" s="51"/>
      <c r="I30" s="49"/>
      <c r="J30" s="96">
        <v>20</v>
      </c>
      <c r="K30" s="104" t="e">
        <f>SMALL((Table24[[#All],[Lead Level (mg/L)]]),ROWS($B$11:H30))</f>
        <v>#NUM!</v>
      </c>
      <c r="L30" s="74"/>
      <c r="M30" s="60"/>
      <c r="N30" s="36"/>
      <c r="O30" s="59"/>
      <c r="P30" s="60"/>
    </row>
    <row r="31" spans="1:16" ht="12.95" customHeight="1" x14ac:dyDescent="0.25">
      <c r="A31" s="50"/>
      <c r="B31" s="51"/>
      <c r="C31" s="49"/>
      <c r="D31" s="96">
        <v>21</v>
      </c>
      <c r="E31" s="104" t="e">
        <f>SMALL((Table2[[#All],[Lead Level (mg/L)]]),ROWS($B$11:B31))</f>
        <v>#NUM!</v>
      </c>
      <c r="F31" s="63"/>
      <c r="G31" s="50"/>
      <c r="H31" s="51"/>
      <c r="I31" s="49"/>
      <c r="J31" s="96">
        <v>21</v>
      </c>
      <c r="K31" s="104" t="e">
        <f>SMALL((Table24[[#All],[Lead Level (mg/L)]]),ROWS($B$11:H31))</f>
        <v>#NUM!</v>
      </c>
      <c r="L31" s="74"/>
      <c r="M31" s="60"/>
      <c r="N31" s="36"/>
      <c r="O31" s="59"/>
      <c r="P31" s="60"/>
    </row>
    <row r="32" spans="1:16" ht="12.95" customHeight="1" x14ac:dyDescent="0.25">
      <c r="A32" s="50"/>
      <c r="B32" s="51"/>
      <c r="C32" s="49"/>
      <c r="D32" s="96">
        <v>22</v>
      </c>
      <c r="E32" s="104" t="e">
        <f>SMALL((Table2[[#All],[Lead Level (mg/L)]]),ROWS($B$11:B32))</f>
        <v>#NUM!</v>
      </c>
      <c r="F32" s="63"/>
      <c r="G32" s="50"/>
      <c r="H32" s="51"/>
      <c r="I32" s="49"/>
      <c r="J32" s="96">
        <v>22</v>
      </c>
      <c r="K32" s="104" t="e">
        <f>SMALL((Table24[[#All],[Lead Level (mg/L)]]),ROWS($B$11:H32))</f>
        <v>#NUM!</v>
      </c>
      <c r="L32" s="74"/>
      <c r="M32" s="60"/>
      <c r="N32" s="36"/>
      <c r="O32" s="59"/>
      <c r="P32" s="60"/>
    </row>
    <row r="33" spans="1:16" ht="12.95" customHeight="1" x14ac:dyDescent="0.25">
      <c r="A33" s="50"/>
      <c r="B33" s="51"/>
      <c r="C33" s="49"/>
      <c r="D33" s="96">
        <v>23</v>
      </c>
      <c r="E33" s="104" t="e">
        <f>SMALL((Table2[[#All],[Lead Level (mg/L)]]),ROWS($B$11:B33))</f>
        <v>#NUM!</v>
      </c>
      <c r="F33" s="63"/>
      <c r="G33" s="50"/>
      <c r="H33" s="51"/>
      <c r="I33" s="49"/>
      <c r="J33" s="96">
        <v>23</v>
      </c>
      <c r="K33" s="104" t="e">
        <f>SMALL((Table24[[#All],[Lead Level (mg/L)]]),ROWS($B$11:H33))</f>
        <v>#NUM!</v>
      </c>
      <c r="L33" s="74"/>
      <c r="M33" s="60"/>
      <c r="N33" s="36"/>
      <c r="O33" s="59"/>
      <c r="P33" s="60"/>
    </row>
    <row r="34" spans="1:16" ht="12.95" customHeight="1" x14ac:dyDescent="0.25">
      <c r="A34" s="50"/>
      <c r="B34" s="51"/>
      <c r="C34" s="49"/>
      <c r="D34" s="96">
        <v>24</v>
      </c>
      <c r="E34" s="104" t="e">
        <f>SMALL((Table2[[#All],[Lead Level (mg/L)]]),ROWS($B$11:B34))</f>
        <v>#NUM!</v>
      </c>
      <c r="F34" s="63"/>
      <c r="G34" s="50"/>
      <c r="H34" s="51"/>
      <c r="I34" s="49"/>
      <c r="J34" s="96">
        <v>24</v>
      </c>
      <c r="K34" s="104" t="e">
        <f>SMALL((Table24[[#All],[Lead Level (mg/L)]]),ROWS($B$11:H34))</f>
        <v>#NUM!</v>
      </c>
      <c r="L34" s="74"/>
      <c r="M34" s="60"/>
      <c r="N34" s="36"/>
      <c r="O34" s="59"/>
      <c r="P34" s="60"/>
    </row>
    <row r="35" spans="1:16" ht="12.95" customHeight="1" x14ac:dyDescent="0.25">
      <c r="A35" s="50"/>
      <c r="B35" s="51"/>
      <c r="C35" s="49"/>
      <c r="D35" s="96">
        <v>25</v>
      </c>
      <c r="E35" s="104" t="e">
        <f>SMALL((Table2[[#All],[Lead Level (mg/L)]]),ROWS($B$11:B35))</f>
        <v>#NUM!</v>
      </c>
      <c r="F35" s="63"/>
      <c r="G35" s="50"/>
      <c r="H35" s="51"/>
      <c r="I35" s="49"/>
      <c r="J35" s="96">
        <v>25</v>
      </c>
      <c r="K35" s="104" t="e">
        <f>SMALL((Table24[[#All],[Lead Level (mg/L)]]),ROWS($B$11:H35))</f>
        <v>#NUM!</v>
      </c>
      <c r="L35" s="74"/>
      <c r="M35" s="60"/>
      <c r="N35" s="36"/>
      <c r="O35" s="59"/>
      <c r="P35" s="60"/>
    </row>
    <row r="36" spans="1:16" ht="12.95" customHeight="1" x14ac:dyDescent="0.25">
      <c r="A36" s="50"/>
      <c r="B36" s="51"/>
      <c r="C36" s="49"/>
      <c r="D36" s="96">
        <v>26</v>
      </c>
      <c r="E36" s="104" t="e">
        <f>SMALL((Table2[[#All],[Lead Level (mg/L)]]),ROWS($B$11:B36))</f>
        <v>#NUM!</v>
      </c>
      <c r="F36" s="63"/>
      <c r="G36" s="50"/>
      <c r="H36" s="51"/>
      <c r="I36" s="49"/>
      <c r="J36" s="96">
        <v>26</v>
      </c>
      <c r="K36" s="104" t="e">
        <f>SMALL((Table24[[#All],[Lead Level (mg/L)]]),ROWS($B$11:H36))</f>
        <v>#NUM!</v>
      </c>
      <c r="L36" s="74"/>
      <c r="M36" s="60"/>
      <c r="N36" s="36"/>
      <c r="O36" s="59"/>
      <c r="P36" s="60"/>
    </row>
    <row r="37" spans="1:16" ht="12.95" customHeight="1" x14ac:dyDescent="0.25">
      <c r="A37" s="50"/>
      <c r="B37" s="51"/>
      <c r="C37" s="49"/>
      <c r="D37" s="96">
        <v>27</v>
      </c>
      <c r="E37" s="104" t="e">
        <f>SMALL((Table2[[#All],[Lead Level (mg/L)]]),ROWS($B$11:B37))</f>
        <v>#NUM!</v>
      </c>
      <c r="F37" s="63"/>
      <c r="G37" s="50"/>
      <c r="H37" s="51"/>
      <c r="I37" s="49"/>
      <c r="J37" s="96">
        <v>27</v>
      </c>
      <c r="K37" s="104" t="e">
        <f>SMALL((Table24[[#All],[Lead Level (mg/L)]]),ROWS($B$11:H37))</f>
        <v>#NUM!</v>
      </c>
      <c r="L37" s="74"/>
      <c r="M37" s="60"/>
      <c r="N37" s="36"/>
      <c r="O37" s="59"/>
      <c r="P37" s="60"/>
    </row>
    <row r="38" spans="1:16" ht="12.95" customHeight="1" x14ac:dyDescent="0.25">
      <c r="A38" s="50"/>
      <c r="B38" s="51"/>
      <c r="C38" s="49"/>
      <c r="D38" s="96">
        <v>28</v>
      </c>
      <c r="E38" s="104" t="e">
        <f>SMALL((Table2[[#All],[Lead Level (mg/L)]]),ROWS($B$11:B38))</f>
        <v>#NUM!</v>
      </c>
      <c r="F38" s="63"/>
      <c r="G38" s="50"/>
      <c r="H38" s="51"/>
      <c r="I38" s="49"/>
      <c r="J38" s="96">
        <v>28</v>
      </c>
      <c r="K38" s="104" t="e">
        <f>SMALL((Table24[[#All],[Lead Level (mg/L)]]),ROWS($B$11:H38))</f>
        <v>#NUM!</v>
      </c>
      <c r="L38" s="74"/>
      <c r="M38" s="60"/>
      <c r="N38" s="36"/>
      <c r="O38" s="59"/>
      <c r="P38" s="60"/>
    </row>
    <row r="39" spans="1:16" ht="12.95" customHeight="1" x14ac:dyDescent="0.25">
      <c r="A39" s="50"/>
      <c r="B39" s="51"/>
      <c r="C39" s="49"/>
      <c r="D39" s="96">
        <v>29</v>
      </c>
      <c r="E39" s="104" t="e">
        <f>SMALL((Table2[[#All],[Lead Level (mg/L)]]),ROWS($B$11:B39))</f>
        <v>#NUM!</v>
      </c>
      <c r="F39" s="63"/>
      <c r="G39" s="50"/>
      <c r="H39" s="51"/>
      <c r="I39" s="49"/>
      <c r="J39" s="96">
        <v>29</v>
      </c>
      <c r="K39" s="104" t="e">
        <f>SMALL((Table24[[#All],[Lead Level (mg/L)]]),ROWS($B$11:H39))</f>
        <v>#NUM!</v>
      </c>
      <c r="L39" s="74"/>
      <c r="M39" s="60"/>
      <c r="N39" s="36"/>
      <c r="O39" s="59"/>
      <c r="P39" s="60"/>
    </row>
    <row r="40" spans="1:16" ht="12.95" customHeight="1" x14ac:dyDescent="0.25">
      <c r="A40" s="50"/>
      <c r="B40" s="51"/>
      <c r="C40" s="49"/>
      <c r="D40" s="96">
        <v>30</v>
      </c>
      <c r="E40" s="104" t="e">
        <f>SMALL((Table2[[#All],[Lead Level (mg/L)]]),ROWS($B$11:B40))</f>
        <v>#NUM!</v>
      </c>
      <c r="F40" s="63"/>
      <c r="G40" s="50"/>
      <c r="H40" s="51"/>
      <c r="I40" s="49"/>
      <c r="J40" s="96">
        <v>30</v>
      </c>
      <c r="K40" s="104" t="e">
        <f>SMALL((Table24[[#All],[Lead Level (mg/L)]]),ROWS($B$11:H40))</f>
        <v>#NUM!</v>
      </c>
      <c r="L40" s="74"/>
      <c r="M40" s="60"/>
      <c r="N40" s="36"/>
      <c r="O40" s="59"/>
      <c r="P40" s="60"/>
    </row>
    <row r="41" spans="1:16" ht="12.95" customHeight="1" x14ac:dyDescent="0.25">
      <c r="A41" s="50"/>
      <c r="B41" s="51"/>
      <c r="C41" s="49"/>
      <c r="D41" s="96">
        <v>31</v>
      </c>
      <c r="E41" s="104" t="e">
        <f>SMALL((Table2[[#All],[Lead Level (mg/L)]]),ROWS($B$11:B41))</f>
        <v>#NUM!</v>
      </c>
      <c r="F41" s="63"/>
      <c r="G41" s="50"/>
      <c r="H41" s="51"/>
      <c r="I41" s="49"/>
      <c r="J41" s="96">
        <v>31</v>
      </c>
      <c r="K41" s="104" t="e">
        <f>SMALL((Table24[[#All],[Lead Level (mg/L)]]),ROWS($B$11:H41))</f>
        <v>#NUM!</v>
      </c>
      <c r="L41" s="74"/>
      <c r="M41" s="60"/>
      <c r="N41" s="36"/>
      <c r="O41" s="59"/>
      <c r="P41" s="60"/>
    </row>
    <row r="42" spans="1:16" ht="12.95" customHeight="1" x14ac:dyDescent="0.25">
      <c r="A42" s="50"/>
      <c r="B42" s="51"/>
      <c r="C42" s="49"/>
      <c r="D42" s="96">
        <v>32</v>
      </c>
      <c r="E42" s="104" t="e">
        <f>SMALL((Table2[[#All],[Lead Level (mg/L)]]),ROWS($B$11:B42))</f>
        <v>#NUM!</v>
      </c>
      <c r="F42" s="63"/>
      <c r="G42" s="50"/>
      <c r="H42" s="51"/>
      <c r="I42" s="49"/>
      <c r="J42" s="96">
        <v>32</v>
      </c>
      <c r="K42" s="104" t="e">
        <f>SMALL((Table24[[#All],[Lead Level (mg/L)]]),ROWS($B$11:H42))</f>
        <v>#NUM!</v>
      </c>
      <c r="L42" s="74"/>
      <c r="M42" s="60"/>
      <c r="N42" s="36"/>
      <c r="O42" s="59"/>
      <c r="P42" s="60"/>
    </row>
    <row r="43" spans="1:16" ht="12.95" customHeight="1" x14ac:dyDescent="0.25">
      <c r="A43" s="50"/>
      <c r="B43" s="51"/>
      <c r="C43" s="49"/>
      <c r="D43" s="96">
        <v>33</v>
      </c>
      <c r="E43" s="104" t="e">
        <f>SMALL((Table2[[#All],[Lead Level (mg/L)]]),ROWS($B$11:B43))</f>
        <v>#NUM!</v>
      </c>
      <c r="F43" s="63"/>
      <c r="G43" s="50"/>
      <c r="H43" s="51"/>
      <c r="I43" s="49"/>
      <c r="J43" s="96">
        <v>33</v>
      </c>
      <c r="K43" s="104" t="e">
        <f>SMALL((Table24[[#All],[Lead Level (mg/L)]]),ROWS($B$11:H43))</f>
        <v>#NUM!</v>
      </c>
      <c r="L43" s="74"/>
      <c r="M43" s="60"/>
      <c r="N43" s="36"/>
      <c r="O43" s="59"/>
      <c r="P43" s="60"/>
    </row>
    <row r="44" spans="1:16" ht="12.95" customHeight="1" x14ac:dyDescent="0.25">
      <c r="A44" s="50"/>
      <c r="B44" s="51"/>
      <c r="C44" s="49"/>
      <c r="D44" s="96">
        <v>34</v>
      </c>
      <c r="E44" s="104" t="e">
        <f>SMALL((Table2[[#All],[Lead Level (mg/L)]]),ROWS($B$11:B44))</f>
        <v>#NUM!</v>
      </c>
      <c r="F44" s="63"/>
      <c r="G44" s="50"/>
      <c r="H44" s="51"/>
      <c r="I44" s="49"/>
      <c r="J44" s="96">
        <v>34</v>
      </c>
      <c r="K44" s="104" t="e">
        <f>SMALL((Table24[[#All],[Lead Level (mg/L)]]),ROWS($B$11:H44))</f>
        <v>#NUM!</v>
      </c>
      <c r="L44" s="74"/>
      <c r="M44" s="60"/>
      <c r="N44" s="36"/>
      <c r="O44" s="59"/>
      <c r="P44" s="60"/>
    </row>
    <row r="45" spans="1:16" ht="12.95" customHeight="1" x14ac:dyDescent="0.25">
      <c r="A45" s="50"/>
      <c r="B45" s="51"/>
      <c r="C45" s="49"/>
      <c r="D45" s="96">
        <v>35</v>
      </c>
      <c r="E45" s="104" t="e">
        <f>SMALL((Table2[[#All],[Lead Level (mg/L)]]),ROWS($B$11:B45))</f>
        <v>#NUM!</v>
      </c>
      <c r="F45" s="63"/>
      <c r="G45" s="50"/>
      <c r="H45" s="51"/>
      <c r="I45" s="49"/>
      <c r="J45" s="96">
        <v>35</v>
      </c>
      <c r="K45" s="104" t="e">
        <f>SMALL((Table24[[#All],[Lead Level (mg/L)]]),ROWS($B$11:H45))</f>
        <v>#NUM!</v>
      </c>
      <c r="L45" s="74"/>
      <c r="M45" s="60"/>
      <c r="N45" s="36"/>
      <c r="O45" s="59"/>
      <c r="P45" s="60"/>
    </row>
    <row r="46" spans="1:16" ht="12.95" customHeight="1" x14ac:dyDescent="0.25">
      <c r="A46" s="50"/>
      <c r="B46" s="51"/>
      <c r="C46" s="49"/>
      <c r="D46" s="96">
        <v>36</v>
      </c>
      <c r="E46" s="104" t="e">
        <f>SMALL((Table2[[#All],[Lead Level (mg/L)]]),ROWS($B$11:B46))</f>
        <v>#NUM!</v>
      </c>
      <c r="F46" s="63"/>
      <c r="G46" s="50"/>
      <c r="H46" s="51"/>
      <c r="I46" s="49"/>
      <c r="J46" s="96">
        <v>36</v>
      </c>
      <c r="K46" s="104" t="e">
        <f>SMALL((Table24[[#All],[Lead Level (mg/L)]]),ROWS($B$11:H46))</f>
        <v>#NUM!</v>
      </c>
      <c r="L46" s="74"/>
      <c r="M46" s="60"/>
      <c r="N46" s="36"/>
      <c r="O46" s="59"/>
      <c r="P46" s="60"/>
    </row>
    <row r="47" spans="1:16" ht="12.95" customHeight="1" x14ac:dyDescent="0.25">
      <c r="A47" s="50"/>
      <c r="B47" s="51"/>
      <c r="C47" s="49"/>
      <c r="D47" s="96">
        <v>37</v>
      </c>
      <c r="E47" s="104" t="e">
        <f>SMALL((Table2[[#All],[Lead Level (mg/L)]]),ROWS($B$11:B47))</f>
        <v>#NUM!</v>
      </c>
      <c r="F47" s="63"/>
      <c r="G47" s="50"/>
      <c r="H47" s="51"/>
      <c r="I47" s="49"/>
      <c r="J47" s="96">
        <v>37</v>
      </c>
      <c r="K47" s="104" t="e">
        <f>SMALL((Table24[[#All],[Lead Level (mg/L)]]),ROWS($B$11:H47))</f>
        <v>#NUM!</v>
      </c>
      <c r="L47" s="74"/>
      <c r="M47" s="60"/>
      <c r="N47" s="36"/>
      <c r="O47" s="59"/>
      <c r="P47" s="60"/>
    </row>
    <row r="48" spans="1:16" ht="12.95" customHeight="1" x14ac:dyDescent="0.25">
      <c r="A48" s="50"/>
      <c r="B48" s="51"/>
      <c r="C48" s="49"/>
      <c r="D48" s="96">
        <v>38</v>
      </c>
      <c r="E48" s="104" t="e">
        <f>SMALL((Table2[[#All],[Lead Level (mg/L)]]),ROWS($B$11:B48))</f>
        <v>#NUM!</v>
      </c>
      <c r="F48" s="63"/>
      <c r="G48" s="50"/>
      <c r="H48" s="51"/>
      <c r="I48" s="49"/>
      <c r="J48" s="96">
        <v>38</v>
      </c>
      <c r="K48" s="104" t="e">
        <f>SMALL((Table24[[#All],[Lead Level (mg/L)]]),ROWS($B$11:H48))</f>
        <v>#NUM!</v>
      </c>
      <c r="L48" s="74"/>
      <c r="M48" s="60"/>
      <c r="N48" s="36"/>
      <c r="O48" s="59"/>
      <c r="P48" s="60"/>
    </row>
    <row r="49" spans="1:16" ht="12.95" customHeight="1" x14ac:dyDescent="0.25">
      <c r="A49" s="50"/>
      <c r="B49" s="51"/>
      <c r="C49" s="49"/>
      <c r="D49" s="96">
        <v>39</v>
      </c>
      <c r="E49" s="104" t="e">
        <f>SMALL((Table2[[#All],[Lead Level (mg/L)]]),ROWS($B$11:B49))</f>
        <v>#NUM!</v>
      </c>
      <c r="F49" s="63"/>
      <c r="G49" s="50"/>
      <c r="H49" s="51"/>
      <c r="I49" s="49"/>
      <c r="J49" s="96">
        <v>39</v>
      </c>
      <c r="K49" s="104" t="e">
        <f>SMALL((Table24[[#All],[Lead Level (mg/L)]]),ROWS($B$11:H49))</f>
        <v>#NUM!</v>
      </c>
      <c r="L49" s="74"/>
      <c r="M49" s="60"/>
      <c r="N49" s="36"/>
      <c r="O49" s="59"/>
      <c r="P49" s="60"/>
    </row>
    <row r="50" spans="1:16" ht="12.95" customHeight="1" x14ac:dyDescent="0.25">
      <c r="A50" s="52"/>
      <c r="B50" s="51"/>
      <c r="C50" s="49"/>
      <c r="D50" s="96">
        <v>40</v>
      </c>
      <c r="E50" s="104" t="e">
        <f>SMALL((Table2[[#All],[Lead Level (mg/L)]]),ROWS($B$11:B50))</f>
        <v>#NUM!</v>
      </c>
      <c r="F50" s="63"/>
      <c r="G50" s="52"/>
      <c r="H50" s="51"/>
      <c r="I50" s="49"/>
      <c r="J50" s="96">
        <v>40</v>
      </c>
      <c r="K50" s="104" t="e">
        <f>SMALL((Table24[[#All],[Lead Level (mg/L)]]),ROWS($B$11:H50))</f>
        <v>#NUM!</v>
      </c>
      <c r="L50" s="74"/>
      <c r="M50" s="60"/>
      <c r="N50" s="36"/>
      <c r="O50" s="59"/>
      <c r="P50" s="60"/>
    </row>
    <row r="51" spans="1:16" ht="12.95" customHeight="1" x14ac:dyDescent="0.25">
      <c r="A51" s="52"/>
      <c r="B51" s="53"/>
      <c r="C51" s="49"/>
      <c r="D51" s="96">
        <v>41</v>
      </c>
      <c r="E51" s="104" t="e">
        <f>SMALL((Table2[[#All],[Lead Level (mg/L)]]),ROWS($B$11:B51))</f>
        <v>#NUM!</v>
      </c>
      <c r="F51" s="63"/>
      <c r="G51" s="52"/>
      <c r="H51" s="53"/>
      <c r="I51" s="49"/>
      <c r="J51" s="96">
        <v>41</v>
      </c>
      <c r="K51" s="104" t="e">
        <f>SMALL((Table24[[#All],[Lead Level (mg/L)]]),ROWS($B$11:H51))</f>
        <v>#NUM!</v>
      </c>
      <c r="L51" s="74"/>
      <c r="M51" s="60"/>
      <c r="N51" s="36"/>
      <c r="O51" s="59"/>
      <c r="P51" s="60"/>
    </row>
    <row r="52" spans="1:16" ht="12.95" customHeight="1" x14ac:dyDescent="0.25">
      <c r="A52" s="52"/>
      <c r="B52" s="53"/>
      <c r="C52" s="49"/>
      <c r="D52" s="96">
        <v>42</v>
      </c>
      <c r="E52" s="104" t="e">
        <f>SMALL((Table2[[#All],[Lead Level (mg/L)]]),ROWS($B$11:B52))</f>
        <v>#NUM!</v>
      </c>
      <c r="F52" s="63"/>
      <c r="G52" s="52"/>
      <c r="H52" s="53"/>
      <c r="I52" s="49"/>
      <c r="J52" s="96">
        <v>42</v>
      </c>
      <c r="K52" s="104" t="e">
        <f>SMALL((Table24[[#All],[Lead Level (mg/L)]]),ROWS($B$11:H52))</f>
        <v>#NUM!</v>
      </c>
      <c r="L52" s="74"/>
      <c r="M52" s="60"/>
      <c r="N52" s="36"/>
      <c r="O52" s="59"/>
      <c r="P52" s="60"/>
    </row>
    <row r="53" spans="1:16" ht="12.95" customHeight="1" x14ac:dyDescent="0.25">
      <c r="A53" s="52"/>
      <c r="B53" s="53"/>
      <c r="C53" s="49"/>
      <c r="D53" s="96">
        <v>43</v>
      </c>
      <c r="E53" s="104" t="e">
        <f>SMALL((Table2[[#All],[Lead Level (mg/L)]]),ROWS($B$11:B53))</f>
        <v>#NUM!</v>
      </c>
      <c r="F53" s="63"/>
      <c r="G53" s="52"/>
      <c r="H53" s="53"/>
      <c r="I53" s="49"/>
      <c r="J53" s="96">
        <v>43</v>
      </c>
      <c r="K53" s="104" t="e">
        <f>SMALL((Table24[[#All],[Lead Level (mg/L)]]),ROWS($B$11:H53))</f>
        <v>#NUM!</v>
      </c>
      <c r="L53" s="74"/>
      <c r="M53" s="60"/>
      <c r="N53" s="36"/>
      <c r="O53" s="59"/>
      <c r="P53" s="60"/>
    </row>
    <row r="54" spans="1:16" ht="12.95" customHeight="1" x14ac:dyDescent="0.25">
      <c r="A54" s="52"/>
      <c r="B54" s="53"/>
      <c r="C54" s="49"/>
      <c r="D54" s="96">
        <v>44</v>
      </c>
      <c r="E54" s="104" t="e">
        <f>SMALL((Table2[[#All],[Lead Level (mg/L)]]),ROWS($B$11:B54))</f>
        <v>#NUM!</v>
      </c>
      <c r="F54" s="63"/>
      <c r="G54" s="52"/>
      <c r="H54" s="53"/>
      <c r="I54" s="49"/>
      <c r="J54" s="96">
        <v>44</v>
      </c>
      <c r="K54" s="104" t="e">
        <f>SMALL((Table24[[#All],[Lead Level (mg/L)]]),ROWS($B$11:H54))</f>
        <v>#NUM!</v>
      </c>
      <c r="L54" s="74"/>
      <c r="M54" s="60"/>
      <c r="N54" s="36"/>
      <c r="O54" s="59"/>
      <c r="P54" s="60"/>
    </row>
    <row r="55" spans="1:16" ht="12.95" customHeight="1" x14ac:dyDescent="0.25">
      <c r="A55" s="52"/>
      <c r="B55" s="53"/>
      <c r="C55" s="49"/>
      <c r="D55" s="96">
        <v>45</v>
      </c>
      <c r="E55" s="104" t="e">
        <f>SMALL((Table2[[#All],[Lead Level (mg/L)]]),ROWS($B$11:B55))</f>
        <v>#NUM!</v>
      </c>
      <c r="F55" s="63"/>
      <c r="G55" s="52"/>
      <c r="H55" s="53"/>
      <c r="I55" s="49"/>
      <c r="J55" s="96">
        <v>45</v>
      </c>
      <c r="K55" s="104" t="e">
        <f>SMALL((Table24[[#All],[Lead Level (mg/L)]]),ROWS($B$11:H55))</f>
        <v>#NUM!</v>
      </c>
      <c r="L55" s="74"/>
      <c r="M55" s="60"/>
      <c r="N55" s="36"/>
      <c r="O55" s="59"/>
      <c r="P55" s="60"/>
    </row>
    <row r="56" spans="1:16" ht="12.95" customHeight="1" x14ac:dyDescent="0.25">
      <c r="A56" s="52"/>
      <c r="B56" s="53"/>
      <c r="C56" s="49"/>
      <c r="D56" s="96">
        <v>46</v>
      </c>
      <c r="E56" s="104" t="e">
        <f>SMALL((Table2[[#All],[Lead Level (mg/L)]]),ROWS($B$11:B56))</f>
        <v>#NUM!</v>
      </c>
      <c r="F56" s="63"/>
      <c r="G56" s="52"/>
      <c r="H56" s="53"/>
      <c r="I56" s="49"/>
      <c r="J56" s="96">
        <v>46</v>
      </c>
      <c r="K56" s="104" t="e">
        <f>SMALL((Table24[[#All],[Lead Level (mg/L)]]),ROWS($B$11:H56))</f>
        <v>#NUM!</v>
      </c>
      <c r="L56" s="74"/>
      <c r="M56" s="60"/>
      <c r="N56" s="36"/>
      <c r="O56" s="59"/>
      <c r="P56" s="60"/>
    </row>
    <row r="57" spans="1:16" ht="12.95" customHeight="1" x14ac:dyDescent="0.25">
      <c r="A57" s="52"/>
      <c r="B57" s="53"/>
      <c r="C57" s="49"/>
      <c r="D57" s="96">
        <v>47</v>
      </c>
      <c r="E57" s="104" t="e">
        <f>SMALL((Table2[[#All],[Lead Level (mg/L)]]),ROWS($B$11:B57))</f>
        <v>#NUM!</v>
      </c>
      <c r="F57" s="63"/>
      <c r="G57" s="52"/>
      <c r="H57" s="53"/>
      <c r="I57" s="49"/>
      <c r="J57" s="96">
        <v>47</v>
      </c>
      <c r="K57" s="104" t="e">
        <f>SMALL((Table24[[#All],[Lead Level (mg/L)]]),ROWS($B$11:H57))</f>
        <v>#NUM!</v>
      </c>
      <c r="L57" s="74"/>
      <c r="M57" s="60"/>
      <c r="N57" s="36"/>
      <c r="O57" s="59"/>
      <c r="P57" s="60"/>
    </row>
    <row r="58" spans="1:16" ht="12.95" customHeight="1" x14ac:dyDescent="0.25">
      <c r="A58" s="52"/>
      <c r="B58" s="53"/>
      <c r="C58" s="49"/>
      <c r="D58" s="96">
        <v>48</v>
      </c>
      <c r="E58" s="104" t="e">
        <f>SMALL((Table2[[#All],[Lead Level (mg/L)]]),ROWS($B$11:B58))</f>
        <v>#NUM!</v>
      </c>
      <c r="F58" s="63"/>
      <c r="G58" s="52"/>
      <c r="H58" s="53"/>
      <c r="I58" s="49"/>
      <c r="J58" s="96">
        <v>48</v>
      </c>
      <c r="K58" s="104" t="e">
        <f>SMALL((Table24[[#All],[Lead Level (mg/L)]]),ROWS($B$11:H58))</f>
        <v>#NUM!</v>
      </c>
      <c r="L58" s="74"/>
      <c r="M58" s="60"/>
      <c r="N58" s="36"/>
      <c r="O58" s="59"/>
      <c r="P58" s="60"/>
    </row>
    <row r="59" spans="1:16" ht="12.95" customHeight="1" x14ac:dyDescent="0.25">
      <c r="A59" s="52"/>
      <c r="B59" s="53"/>
      <c r="C59" s="49"/>
      <c r="D59" s="96">
        <v>49</v>
      </c>
      <c r="E59" s="104" t="e">
        <f>SMALL((Table2[[#All],[Lead Level (mg/L)]]),ROWS($B$11:B59))</f>
        <v>#NUM!</v>
      </c>
      <c r="F59" s="63"/>
      <c r="G59" s="52"/>
      <c r="H59" s="53"/>
      <c r="I59" s="49"/>
      <c r="J59" s="96">
        <v>49</v>
      </c>
      <c r="K59" s="104" t="e">
        <f>SMALL((Table24[[#All],[Lead Level (mg/L)]]),ROWS($B$11:H59))</f>
        <v>#NUM!</v>
      </c>
      <c r="L59" s="74"/>
      <c r="M59" s="60"/>
      <c r="N59" s="36"/>
      <c r="O59" s="59"/>
      <c r="P59" s="60"/>
    </row>
    <row r="60" spans="1:16" ht="12.95" customHeight="1" x14ac:dyDescent="0.25">
      <c r="A60" s="52"/>
      <c r="B60" s="53"/>
      <c r="C60" s="49"/>
      <c r="D60" s="96">
        <v>50</v>
      </c>
      <c r="E60" s="104" t="e">
        <f>SMALL((Table2[[#All],[Lead Level (mg/L)]]),ROWS($B$11:B60))</f>
        <v>#NUM!</v>
      </c>
      <c r="F60" s="63"/>
      <c r="G60" s="52"/>
      <c r="H60" s="53"/>
      <c r="I60" s="49"/>
      <c r="J60" s="96">
        <v>50</v>
      </c>
      <c r="K60" s="104" t="e">
        <f>SMALL((Table24[[#All],[Lead Level (mg/L)]]),ROWS($B$11:H60))</f>
        <v>#NUM!</v>
      </c>
      <c r="L60" s="74"/>
      <c r="M60" s="60"/>
      <c r="N60" s="36"/>
      <c r="O60" s="59"/>
      <c r="P60" s="60"/>
    </row>
    <row r="61" spans="1:16" ht="12.95" customHeight="1" x14ac:dyDescent="0.25">
      <c r="A61" s="52"/>
      <c r="B61" s="53"/>
      <c r="C61" s="49"/>
      <c r="D61" s="96">
        <v>51</v>
      </c>
      <c r="E61" s="104" t="e">
        <f>SMALL((Table2[[#All],[Lead Level (mg/L)]]),ROWS($B$11:B61))</f>
        <v>#NUM!</v>
      </c>
      <c r="F61" s="63"/>
      <c r="G61" s="52"/>
      <c r="H61" s="53"/>
      <c r="I61" s="49"/>
      <c r="J61" s="96">
        <v>51</v>
      </c>
      <c r="K61" s="104" t="e">
        <f>SMALL((Table24[[#All],[Lead Level (mg/L)]]),ROWS($B$11:H61))</f>
        <v>#NUM!</v>
      </c>
      <c r="L61" s="74"/>
      <c r="M61" s="60"/>
      <c r="N61" s="36"/>
      <c r="O61" s="59"/>
      <c r="P61" s="60"/>
    </row>
    <row r="62" spans="1:16" ht="12.95" customHeight="1" x14ac:dyDescent="0.25">
      <c r="A62" s="52"/>
      <c r="B62" s="53"/>
      <c r="C62" s="49"/>
      <c r="D62" s="96">
        <v>52</v>
      </c>
      <c r="E62" s="104" t="e">
        <f>SMALL((Table2[[#All],[Lead Level (mg/L)]]),ROWS($B$11:B62))</f>
        <v>#NUM!</v>
      </c>
      <c r="F62" s="63"/>
      <c r="G62" s="52"/>
      <c r="H62" s="53"/>
      <c r="I62" s="49"/>
      <c r="J62" s="96">
        <v>52</v>
      </c>
      <c r="K62" s="104" t="e">
        <f>SMALL((Table24[[#All],[Lead Level (mg/L)]]),ROWS($B$11:H62))</f>
        <v>#NUM!</v>
      </c>
      <c r="L62" s="74"/>
      <c r="M62" s="60"/>
      <c r="N62" s="36"/>
      <c r="O62" s="59"/>
      <c r="P62" s="60"/>
    </row>
    <row r="63" spans="1:16" ht="12.95" customHeight="1" x14ac:dyDescent="0.25">
      <c r="A63" s="52"/>
      <c r="B63" s="53"/>
      <c r="C63" s="49"/>
      <c r="D63" s="96">
        <v>53</v>
      </c>
      <c r="E63" s="104" t="e">
        <f>SMALL((Table2[[#All],[Lead Level (mg/L)]]),ROWS($B$11:B63))</f>
        <v>#NUM!</v>
      </c>
      <c r="F63" s="63"/>
      <c r="G63" s="52"/>
      <c r="H63" s="53"/>
      <c r="I63" s="49"/>
      <c r="J63" s="96">
        <v>53</v>
      </c>
      <c r="K63" s="104" t="e">
        <f>SMALL((Table24[[#All],[Lead Level (mg/L)]]),ROWS($B$11:H63))</f>
        <v>#NUM!</v>
      </c>
      <c r="L63" s="74"/>
      <c r="M63" s="60"/>
      <c r="N63" s="36"/>
      <c r="O63" s="59"/>
      <c r="P63" s="60"/>
    </row>
    <row r="64" spans="1:16" ht="12.95" customHeight="1" x14ac:dyDescent="0.25">
      <c r="A64" s="52"/>
      <c r="B64" s="53"/>
      <c r="C64" s="49"/>
      <c r="D64" s="96">
        <v>54</v>
      </c>
      <c r="E64" s="104" t="e">
        <f>SMALL((Table2[[#All],[Lead Level (mg/L)]]),ROWS($B$11:B64))</f>
        <v>#NUM!</v>
      </c>
      <c r="F64" s="63"/>
      <c r="G64" s="52"/>
      <c r="H64" s="53"/>
      <c r="I64" s="49"/>
      <c r="J64" s="96">
        <v>54</v>
      </c>
      <c r="K64" s="104" t="e">
        <f>SMALL((Table24[[#All],[Lead Level (mg/L)]]),ROWS($B$11:H64))</f>
        <v>#NUM!</v>
      </c>
      <c r="L64" s="74"/>
      <c r="M64" s="60"/>
      <c r="N64" s="36"/>
      <c r="O64" s="59"/>
      <c r="P64" s="60"/>
    </row>
    <row r="65" spans="1:16" ht="12.95" customHeight="1" x14ac:dyDescent="0.25">
      <c r="A65" s="52"/>
      <c r="B65" s="53"/>
      <c r="C65" s="49"/>
      <c r="D65" s="96">
        <v>55</v>
      </c>
      <c r="E65" s="104" t="e">
        <f>SMALL((Table2[[#All],[Lead Level (mg/L)]]),ROWS($B$11:B65))</f>
        <v>#NUM!</v>
      </c>
      <c r="F65" s="63"/>
      <c r="G65" s="52"/>
      <c r="H65" s="53"/>
      <c r="I65" s="49"/>
      <c r="J65" s="96">
        <v>55</v>
      </c>
      <c r="K65" s="104" t="e">
        <f>SMALL((Table24[[#All],[Lead Level (mg/L)]]),ROWS($B$11:H65))</f>
        <v>#NUM!</v>
      </c>
      <c r="L65" s="74"/>
      <c r="M65" s="60"/>
      <c r="N65" s="36"/>
      <c r="O65" s="59"/>
      <c r="P65" s="60"/>
    </row>
    <row r="66" spans="1:16" ht="12.95" customHeight="1" x14ac:dyDescent="0.25">
      <c r="A66" s="52"/>
      <c r="B66" s="53"/>
      <c r="C66" s="49"/>
      <c r="D66" s="96">
        <v>56</v>
      </c>
      <c r="E66" s="104" t="e">
        <f>SMALL((Table2[[#All],[Lead Level (mg/L)]]),ROWS($B$11:B66))</f>
        <v>#NUM!</v>
      </c>
      <c r="F66" s="63"/>
      <c r="G66" s="52"/>
      <c r="H66" s="53"/>
      <c r="I66" s="49"/>
      <c r="J66" s="96">
        <v>56</v>
      </c>
      <c r="K66" s="104" t="e">
        <f>SMALL((Table24[[#All],[Lead Level (mg/L)]]),ROWS($B$11:H66))</f>
        <v>#NUM!</v>
      </c>
      <c r="L66" s="74"/>
      <c r="M66" s="60"/>
      <c r="N66" s="36"/>
      <c r="O66" s="59"/>
      <c r="P66" s="60"/>
    </row>
    <row r="67" spans="1:16" ht="12.95" customHeight="1" x14ac:dyDescent="0.25">
      <c r="A67" s="52"/>
      <c r="B67" s="53"/>
      <c r="C67" s="49"/>
      <c r="D67" s="96">
        <v>57</v>
      </c>
      <c r="E67" s="104" t="e">
        <f>SMALL((Table2[[#All],[Lead Level (mg/L)]]),ROWS($B$11:B67))</f>
        <v>#NUM!</v>
      </c>
      <c r="F67" s="63"/>
      <c r="G67" s="52"/>
      <c r="H67" s="53"/>
      <c r="I67" s="49"/>
      <c r="J67" s="96">
        <v>57</v>
      </c>
      <c r="K67" s="104" t="e">
        <f>SMALL((Table24[[#All],[Lead Level (mg/L)]]),ROWS($B$11:H67))</f>
        <v>#NUM!</v>
      </c>
      <c r="L67" s="74"/>
      <c r="M67" s="60"/>
      <c r="N67" s="36"/>
      <c r="O67" s="59"/>
      <c r="P67" s="60"/>
    </row>
    <row r="68" spans="1:16" ht="12.95" customHeight="1" x14ac:dyDescent="0.25">
      <c r="A68" s="52"/>
      <c r="B68" s="53"/>
      <c r="C68" s="49"/>
      <c r="D68" s="96">
        <v>58</v>
      </c>
      <c r="E68" s="104" t="e">
        <f>SMALL((Table2[[#All],[Lead Level (mg/L)]]),ROWS($B$11:B68))</f>
        <v>#NUM!</v>
      </c>
      <c r="F68" s="63"/>
      <c r="G68" s="52"/>
      <c r="H68" s="53"/>
      <c r="I68" s="49"/>
      <c r="J68" s="96">
        <v>58</v>
      </c>
      <c r="K68" s="104" t="e">
        <f>SMALL((Table24[[#All],[Lead Level (mg/L)]]),ROWS($B$11:H68))</f>
        <v>#NUM!</v>
      </c>
      <c r="L68" s="74"/>
      <c r="M68" s="60"/>
      <c r="N68" s="36"/>
      <c r="O68" s="59"/>
      <c r="P68" s="60"/>
    </row>
    <row r="69" spans="1:16" ht="12.95" customHeight="1" x14ac:dyDescent="0.25">
      <c r="A69" s="52"/>
      <c r="B69" s="53"/>
      <c r="C69" s="49"/>
      <c r="D69" s="96">
        <v>59</v>
      </c>
      <c r="E69" s="104" t="e">
        <f>SMALL((Table2[[#All],[Lead Level (mg/L)]]),ROWS($B$11:B69))</f>
        <v>#NUM!</v>
      </c>
      <c r="F69" s="63"/>
      <c r="G69" s="52"/>
      <c r="H69" s="53"/>
      <c r="I69" s="49"/>
      <c r="J69" s="96">
        <v>59</v>
      </c>
      <c r="K69" s="104" t="e">
        <f>SMALL((Table24[[#All],[Lead Level (mg/L)]]),ROWS($B$11:H69))</f>
        <v>#NUM!</v>
      </c>
      <c r="L69" s="74"/>
      <c r="M69" s="60"/>
      <c r="N69" s="36"/>
      <c r="O69" s="59"/>
      <c r="P69" s="60"/>
    </row>
    <row r="70" spans="1:16" ht="12.95" customHeight="1" x14ac:dyDescent="0.25">
      <c r="A70" s="52"/>
      <c r="B70" s="53"/>
      <c r="C70" s="49"/>
      <c r="D70" s="96">
        <v>60</v>
      </c>
      <c r="E70" s="104" t="e">
        <f>SMALL((Table2[[#All],[Lead Level (mg/L)]]),ROWS($B$11:B70))</f>
        <v>#NUM!</v>
      </c>
      <c r="F70" s="63"/>
      <c r="G70" s="52"/>
      <c r="H70" s="53"/>
      <c r="I70" s="49"/>
      <c r="J70" s="96">
        <v>60</v>
      </c>
      <c r="K70" s="104" t="e">
        <f>SMALL((Table24[[#All],[Lead Level (mg/L)]]),ROWS($B$11:H70))</f>
        <v>#NUM!</v>
      </c>
      <c r="L70" s="74"/>
      <c r="M70" s="60"/>
      <c r="N70" s="36"/>
      <c r="O70" s="59"/>
      <c r="P70" s="60"/>
    </row>
    <row r="71" spans="1:16" ht="12.95" customHeight="1" x14ac:dyDescent="0.25">
      <c r="A71" s="52"/>
      <c r="B71" s="53"/>
      <c r="C71" s="49"/>
      <c r="D71" s="96">
        <v>61</v>
      </c>
      <c r="E71" s="104" t="e">
        <f>SMALL((Table2[[#All],[Lead Level (mg/L)]]),ROWS($B$11:B71))</f>
        <v>#NUM!</v>
      </c>
      <c r="F71" s="63"/>
      <c r="G71" s="52"/>
      <c r="H71" s="53"/>
      <c r="I71" s="49"/>
      <c r="J71" s="96">
        <v>61</v>
      </c>
      <c r="K71" s="104" t="e">
        <f>SMALL((Table24[[#All],[Lead Level (mg/L)]]),ROWS($B$11:H71))</f>
        <v>#NUM!</v>
      </c>
      <c r="L71" s="74"/>
      <c r="M71" s="60"/>
      <c r="N71" s="36"/>
      <c r="O71" s="59"/>
      <c r="P71" s="60"/>
    </row>
    <row r="72" spans="1:16" ht="12.95" customHeight="1" x14ac:dyDescent="0.25">
      <c r="A72" s="52"/>
      <c r="B72" s="53"/>
      <c r="C72" s="49"/>
      <c r="D72" s="96">
        <v>62</v>
      </c>
      <c r="E72" s="104" t="e">
        <f>SMALL((Table2[[#All],[Lead Level (mg/L)]]),ROWS($B$11:B72))</f>
        <v>#NUM!</v>
      </c>
      <c r="F72" s="63"/>
      <c r="G72" s="52"/>
      <c r="H72" s="53"/>
      <c r="I72" s="49"/>
      <c r="J72" s="96">
        <v>62</v>
      </c>
      <c r="K72" s="104" t="e">
        <f>SMALL((Table24[[#All],[Lead Level (mg/L)]]),ROWS($B$11:H72))</f>
        <v>#NUM!</v>
      </c>
      <c r="L72" s="74"/>
      <c r="M72" s="60"/>
      <c r="N72" s="36"/>
      <c r="O72" s="59"/>
      <c r="P72" s="60"/>
    </row>
    <row r="73" spans="1:16" ht="12.95" customHeight="1" x14ac:dyDescent="0.25">
      <c r="A73" s="52"/>
      <c r="B73" s="53"/>
      <c r="C73" s="49"/>
      <c r="D73" s="96">
        <v>63</v>
      </c>
      <c r="E73" s="104" t="e">
        <f>SMALL((Table2[[#All],[Lead Level (mg/L)]]),ROWS($B$11:B73))</f>
        <v>#NUM!</v>
      </c>
      <c r="F73" s="63"/>
      <c r="G73" s="52"/>
      <c r="H73" s="53"/>
      <c r="I73" s="49"/>
      <c r="J73" s="96">
        <v>63</v>
      </c>
      <c r="K73" s="104" t="e">
        <f>SMALL((Table24[[#All],[Lead Level (mg/L)]]),ROWS($B$11:H73))</f>
        <v>#NUM!</v>
      </c>
      <c r="L73" s="74"/>
      <c r="M73" s="60"/>
      <c r="N73" s="36"/>
      <c r="O73" s="59"/>
      <c r="P73" s="60"/>
    </row>
    <row r="74" spans="1:16" ht="12.95" customHeight="1" x14ac:dyDescent="0.25">
      <c r="A74" s="52"/>
      <c r="B74" s="53"/>
      <c r="C74" s="49"/>
      <c r="D74" s="96">
        <v>64</v>
      </c>
      <c r="E74" s="104" t="e">
        <f>SMALL((Table2[[#All],[Lead Level (mg/L)]]),ROWS($B$11:B74))</f>
        <v>#NUM!</v>
      </c>
      <c r="F74" s="63"/>
      <c r="G74" s="52"/>
      <c r="H74" s="53"/>
      <c r="I74" s="49"/>
      <c r="J74" s="96">
        <v>64</v>
      </c>
      <c r="K74" s="104" t="e">
        <f>SMALL((Table24[[#All],[Lead Level (mg/L)]]),ROWS($B$11:H74))</f>
        <v>#NUM!</v>
      </c>
      <c r="L74" s="74"/>
      <c r="M74" s="60"/>
      <c r="N74" s="36"/>
      <c r="O74" s="59"/>
      <c r="P74" s="60"/>
    </row>
    <row r="75" spans="1:16" ht="12.95" customHeight="1" x14ac:dyDescent="0.25">
      <c r="A75" s="52"/>
      <c r="B75" s="53"/>
      <c r="C75" s="49"/>
      <c r="D75" s="96">
        <v>65</v>
      </c>
      <c r="E75" s="104" t="e">
        <f>SMALL((Table2[[#All],[Lead Level (mg/L)]]),ROWS($B$11:B75))</f>
        <v>#NUM!</v>
      </c>
      <c r="F75" s="63"/>
      <c r="G75" s="52"/>
      <c r="H75" s="53"/>
      <c r="I75" s="49"/>
      <c r="J75" s="96">
        <v>65</v>
      </c>
      <c r="K75" s="104" t="e">
        <f>SMALL((Table24[[#All],[Lead Level (mg/L)]]),ROWS($B$11:H75))</f>
        <v>#NUM!</v>
      </c>
      <c r="L75" s="74"/>
      <c r="M75" s="60"/>
      <c r="N75" s="36"/>
      <c r="O75" s="59"/>
      <c r="P75" s="60"/>
    </row>
    <row r="76" spans="1:16" ht="12.95" customHeight="1" x14ac:dyDescent="0.25">
      <c r="A76" s="52"/>
      <c r="B76" s="53"/>
      <c r="C76" s="49"/>
      <c r="D76" s="96">
        <v>66</v>
      </c>
      <c r="E76" s="104" t="e">
        <f>SMALL((Table2[[#All],[Lead Level (mg/L)]]),ROWS($B$11:B76))</f>
        <v>#NUM!</v>
      </c>
      <c r="F76" s="63"/>
      <c r="G76" s="52"/>
      <c r="H76" s="53"/>
      <c r="I76" s="49"/>
      <c r="J76" s="96">
        <v>66</v>
      </c>
      <c r="K76" s="104" t="e">
        <f>SMALL((Table24[[#All],[Lead Level (mg/L)]]),ROWS($B$11:H76))</f>
        <v>#NUM!</v>
      </c>
      <c r="L76" s="74"/>
      <c r="M76" s="60"/>
      <c r="N76" s="36"/>
      <c r="O76" s="59"/>
      <c r="P76" s="60"/>
    </row>
    <row r="77" spans="1:16" ht="12.95" customHeight="1" x14ac:dyDescent="0.25">
      <c r="A77" s="52"/>
      <c r="B77" s="53"/>
      <c r="C77" s="49"/>
      <c r="D77" s="96">
        <v>67</v>
      </c>
      <c r="E77" s="104" t="e">
        <f>SMALL((Table2[[#All],[Lead Level (mg/L)]]),ROWS($B$11:B77))</f>
        <v>#NUM!</v>
      </c>
      <c r="F77" s="63"/>
      <c r="G77" s="52"/>
      <c r="H77" s="53"/>
      <c r="I77" s="49"/>
      <c r="J77" s="96">
        <v>67</v>
      </c>
      <c r="K77" s="104" t="e">
        <f>SMALL((Table24[[#All],[Lead Level (mg/L)]]),ROWS($B$11:H77))</f>
        <v>#NUM!</v>
      </c>
      <c r="L77" s="74"/>
      <c r="M77" s="60"/>
      <c r="N77" s="36"/>
      <c r="O77" s="59"/>
      <c r="P77" s="60"/>
    </row>
    <row r="78" spans="1:16" ht="12.95" customHeight="1" x14ac:dyDescent="0.25">
      <c r="A78" s="52"/>
      <c r="B78" s="53"/>
      <c r="C78" s="49"/>
      <c r="D78" s="96">
        <v>68</v>
      </c>
      <c r="E78" s="104" t="e">
        <f>SMALL((Table2[[#All],[Lead Level (mg/L)]]),ROWS($B$11:B78))</f>
        <v>#NUM!</v>
      </c>
      <c r="F78" s="63"/>
      <c r="G78" s="52"/>
      <c r="H78" s="53"/>
      <c r="I78" s="49"/>
      <c r="J78" s="96">
        <v>68</v>
      </c>
      <c r="K78" s="104" t="e">
        <f>SMALL((Table24[[#All],[Lead Level (mg/L)]]),ROWS($B$11:H78))</f>
        <v>#NUM!</v>
      </c>
      <c r="L78" s="74"/>
      <c r="M78" s="60"/>
      <c r="N78" s="36"/>
      <c r="O78" s="59"/>
      <c r="P78" s="60"/>
    </row>
    <row r="79" spans="1:16" ht="12.95" customHeight="1" x14ac:dyDescent="0.25">
      <c r="A79" s="52"/>
      <c r="B79" s="53"/>
      <c r="C79" s="49"/>
      <c r="D79" s="96">
        <v>69</v>
      </c>
      <c r="E79" s="104" t="e">
        <f>SMALL((Table2[[#All],[Lead Level (mg/L)]]),ROWS($B$11:B79))</f>
        <v>#NUM!</v>
      </c>
      <c r="F79" s="63"/>
      <c r="G79" s="52"/>
      <c r="H79" s="53"/>
      <c r="I79" s="49"/>
      <c r="J79" s="96">
        <v>69</v>
      </c>
      <c r="K79" s="104" t="e">
        <f>SMALL((Table24[[#All],[Lead Level (mg/L)]]),ROWS($B$11:H79))</f>
        <v>#NUM!</v>
      </c>
      <c r="L79" s="74"/>
      <c r="M79" s="60"/>
      <c r="N79" s="36"/>
      <c r="O79" s="59"/>
      <c r="P79" s="60"/>
    </row>
    <row r="80" spans="1:16" ht="12.95" customHeight="1" x14ac:dyDescent="0.25">
      <c r="A80" s="52"/>
      <c r="B80" s="53"/>
      <c r="C80" s="49"/>
      <c r="D80" s="96">
        <v>70</v>
      </c>
      <c r="E80" s="104" t="e">
        <f>SMALL((Table2[[#All],[Lead Level (mg/L)]]),ROWS($B$11:B80))</f>
        <v>#NUM!</v>
      </c>
      <c r="F80" s="63"/>
      <c r="G80" s="52"/>
      <c r="H80" s="53"/>
      <c r="I80" s="49"/>
      <c r="J80" s="96">
        <v>70</v>
      </c>
      <c r="K80" s="104" t="e">
        <f>SMALL((Table24[[#All],[Lead Level (mg/L)]]),ROWS($B$11:H80))</f>
        <v>#NUM!</v>
      </c>
      <c r="L80" s="74"/>
      <c r="M80" s="60"/>
      <c r="N80" s="36"/>
      <c r="O80" s="59"/>
      <c r="P80" s="60"/>
    </row>
    <row r="81" spans="1:16" ht="12.95" customHeight="1" x14ac:dyDescent="0.25">
      <c r="A81" s="52"/>
      <c r="B81" s="53"/>
      <c r="C81" s="49"/>
      <c r="D81" s="96">
        <v>71</v>
      </c>
      <c r="E81" s="104" t="e">
        <f>SMALL((Table2[[#All],[Lead Level (mg/L)]]),ROWS($B$11:B81))</f>
        <v>#NUM!</v>
      </c>
      <c r="F81" s="63"/>
      <c r="G81" s="52"/>
      <c r="H81" s="53"/>
      <c r="I81" s="49"/>
      <c r="J81" s="96">
        <v>71</v>
      </c>
      <c r="K81" s="104" t="e">
        <f>SMALL((Table24[[#All],[Lead Level (mg/L)]]),ROWS($B$11:H81))</f>
        <v>#NUM!</v>
      </c>
      <c r="L81" s="74"/>
      <c r="M81" s="60"/>
      <c r="N81" s="36"/>
      <c r="O81" s="59"/>
      <c r="P81" s="60"/>
    </row>
    <row r="82" spans="1:16" ht="12.95" customHeight="1" x14ac:dyDescent="0.25">
      <c r="A82" s="52"/>
      <c r="B82" s="53"/>
      <c r="C82" s="49"/>
      <c r="D82" s="96">
        <v>72</v>
      </c>
      <c r="E82" s="104" t="e">
        <f>SMALL((Table2[[#All],[Lead Level (mg/L)]]),ROWS($B$11:B82))</f>
        <v>#NUM!</v>
      </c>
      <c r="F82" s="63"/>
      <c r="G82" s="52"/>
      <c r="H82" s="53"/>
      <c r="I82" s="49"/>
      <c r="J82" s="96">
        <v>72</v>
      </c>
      <c r="K82" s="104" t="e">
        <f>SMALL((Table24[[#All],[Lead Level (mg/L)]]),ROWS($B$11:H82))</f>
        <v>#NUM!</v>
      </c>
      <c r="L82" s="74"/>
      <c r="M82" s="60"/>
      <c r="N82" s="36"/>
      <c r="O82" s="59"/>
      <c r="P82" s="60"/>
    </row>
    <row r="83" spans="1:16" ht="12.95" customHeight="1" x14ac:dyDescent="0.25">
      <c r="A83" s="52"/>
      <c r="B83" s="53"/>
      <c r="C83" s="49"/>
      <c r="D83" s="96">
        <v>73</v>
      </c>
      <c r="E83" s="104" t="e">
        <f>SMALL((Table2[[#All],[Lead Level (mg/L)]]),ROWS($B$11:B83))</f>
        <v>#NUM!</v>
      </c>
      <c r="F83" s="63"/>
      <c r="G83" s="52"/>
      <c r="H83" s="53"/>
      <c r="I83" s="49"/>
      <c r="J83" s="96">
        <v>73</v>
      </c>
      <c r="K83" s="104" t="e">
        <f>SMALL((Table24[[#All],[Lead Level (mg/L)]]),ROWS($B$11:H83))</f>
        <v>#NUM!</v>
      </c>
      <c r="L83" s="74"/>
      <c r="M83" s="60"/>
      <c r="N83" s="36"/>
      <c r="O83" s="59"/>
      <c r="P83" s="60"/>
    </row>
    <row r="84" spans="1:16" ht="12.95" customHeight="1" x14ac:dyDescent="0.25">
      <c r="A84" s="52"/>
      <c r="B84" s="53"/>
      <c r="C84" s="49"/>
      <c r="D84" s="96">
        <v>74</v>
      </c>
      <c r="E84" s="104" t="e">
        <f>SMALL((Table2[[#All],[Lead Level (mg/L)]]),ROWS($B$11:B84))</f>
        <v>#NUM!</v>
      </c>
      <c r="F84" s="63"/>
      <c r="G84" s="52"/>
      <c r="H84" s="53"/>
      <c r="I84" s="49"/>
      <c r="J84" s="96">
        <v>74</v>
      </c>
      <c r="K84" s="104" t="e">
        <f>SMALL((Table24[[#All],[Lead Level (mg/L)]]),ROWS($B$11:H84))</f>
        <v>#NUM!</v>
      </c>
      <c r="L84" s="74"/>
      <c r="M84" s="60"/>
      <c r="N84" s="36"/>
      <c r="O84" s="59"/>
      <c r="P84" s="60"/>
    </row>
    <row r="85" spans="1:16" ht="12.95" customHeight="1" thickBot="1" x14ac:dyDescent="0.3">
      <c r="A85" s="54"/>
      <c r="B85" s="55"/>
      <c r="C85" s="49"/>
      <c r="D85" s="97">
        <v>75</v>
      </c>
      <c r="E85" s="105" t="e">
        <f>SMALL((Table2[[#All],[Lead Level (mg/L)]]),ROWS($B$11:B85))</f>
        <v>#NUM!</v>
      </c>
      <c r="F85" s="63"/>
      <c r="G85" s="54"/>
      <c r="H85" s="55"/>
      <c r="I85" s="49"/>
      <c r="J85" s="97">
        <v>75</v>
      </c>
      <c r="K85" s="105" t="e">
        <f>SMALL((Table24[[#All],[Lead Level (mg/L)]]),ROWS($B$11:H85))</f>
        <v>#NUM!</v>
      </c>
      <c r="L85" s="74"/>
      <c r="M85" s="60"/>
      <c r="N85" s="36"/>
      <c r="O85" s="59"/>
      <c r="P85" s="60"/>
    </row>
    <row r="86" spans="1:16" ht="3.2" customHeight="1" x14ac:dyDescent="0.25">
      <c r="A86" s="63"/>
      <c r="B86" s="67"/>
      <c r="C86" s="67"/>
      <c r="D86" s="64"/>
      <c r="E86" s="64"/>
      <c r="F86" s="64"/>
      <c r="G86" s="63"/>
      <c r="H86" s="67"/>
      <c r="I86" s="67"/>
      <c r="J86" s="64"/>
      <c r="K86" s="64"/>
      <c r="L86" s="75"/>
      <c r="M86" s="56"/>
      <c r="N86" s="56"/>
      <c r="O86" s="56"/>
      <c r="P86" s="35"/>
    </row>
    <row r="87" spans="1:16" ht="12.95" customHeight="1" x14ac:dyDescent="0.25">
      <c r="A87" s="63"/>
      <c r="B87" s="107" t="s">
        <v>29</v>
      </c>
      <c r="C87" s="107"/>
      <c r="D87" s="107"/>
      <c r="E87" s="98">
        <f>COUNT(B11:B85)</f>
        <v>0</v>
      </c>
      <c r="F87" s="65"/>
      <c r="G87" s="63"/>
      <c r="H87" s="107" t="s">
        <v>29</v>
      </c>
      <c r="I87" s="107"/>
      <c r="J87" s="107"/>
      <c r="K87" s="98">
        <f>COUNT(H11:H85)</f>
        <v>0</v>
      </c>
      <c r="L87" s="76"/>
      <c r="M87" s="45"/>
      <c r="N87" s="45"/>
      <c r="O87" s="45"/>
      <c r="P87" s="23"/>
    </row>
    <row r="88" spans="1:16" ht="12.95" customHeight="1" x14ac:dyDescent="0.25">
      <c r="A88" s="63"/>
      <c r="B88" s="69"/>
      <c r="C88" s="69"/>
      <c r="D88" s="66"/>
      <c r="E88" s="66"/>
      <c r="F88" s="66"/>
      <c r="G88" s="66"/>
      <c r="H88" s="68"/>
      <c r="I88" s="70"/>
      <c r="J88" s="70"/>
      <c r="K88" s="63"/>
      <c r="L88" s="76"/>
      <c r="M88" s="45"/>
      <c r="N88" s="45"/>
      <c r="O88" s="45"/>
      <c r="P88" s="23"/>
    </row>
    <row r="89" spans="1:16" ht="12.95" customHeight="1" x14ac:dyDescent="0.25">
      <c r="A89" s="36"/>
      <c r="B89" s="47"/>
      <c r="C89" s="47"/>
      <c r="D89" s="45"/>
      <c r="E89" s="45"/>
      <c r="F89" s="45"/>
      <c r="G89" s="45"/>
      <c r="H89" s="23"/>
      <c r="I89" s="35"/>
      <c r="J89" s="35"/>
      <c r="K89" s="36"/>
      <c r="L89" s="76"/>
      <c r="M89" s="45"/>
      <c r="N89" s="45"/>
      <c r="O89" s="45"/>
      <c r="P89" s="23"/>
    </row>
    <row r="90" spans="1:16" ht="12.95" customHeight="1" x14ac:dyDescent="0.25">
      <c r="A90" s="36"/>
      <c r="B90" s="47"/>
      <c r="C90" s="47"/>
      <c r="D90" s="45"/>
      <c r="E90" s="45"/>
      <c r="F90" s="45"/>
      <c r="G90" s="45"/>
      <c r="H90" s="23"/>
      <c r="I90" s="35"/>
      <c r="J90" s="35"/>
      <c r="K90" s="36"/>
      <c r="L90" s="76"/>
      <c r="M90" s="45"/>
      <c r="N90" s="45"/>
      <c r="O90" s="45"/>
      <c r="P90" s="23"/>
    </row>
    <row r="91" spans="1:16" ht="12.95" customHeight="1" x14ac:dyDescent="0.25">
      <c r="A91" s="36"/>
      <c r="B91" s="47"/>
      <c r="C91" s="47"/>
      <c r="D91" s="45"/>
      <c r="E91" s="45"/>
      <c r="F91" s="45"/>
      <c r="G91" s="45"/>
      <c r="H91" s="23"/>
      <c r="I91" s="35"/>
      <c r="J91" s="35"/>
      <c r="K91" s="36"/>
      <c r="L91" s="76"/>
      <c r="M91" s="45"/>
      <c r="N91" s="45"/>
      <c r="O91" s="45"/>
      <c r="P91" s="23"/>
    </row>
    <row r="92" spans="1:16" ht="12.95" customHeight="1" x14ac:dyDescent="0.25">
      <c r="A92" s="36"/>
      <c r="B92" s="47"/>
      <c r="C92" s="47"/>
      <c r="D92" s="45"/>
      <c r="E92" s="45"/>
      <c r="F92" s="45"/>
      <c r="G92" s="45"/>
      <c r="H92" s="23"/>
      <c r="I92" s="35"/>
      <c r="J92" s="35"/>
      <c r="K92" s="36"/>
      <c r="L92" s="76"/>
      <c r="M92" s="45"/>
      <c r="N92" s="45"/>
      <c r="O92" s="45"/>
      <c r="P92" s="23"/>
    </row>
    <row r="93" spans="1:16" ht="12.95" customHeight="1" x14ac:dyDescent="0.25">
      <c r="A93" s="36"/>
      <c r="B93" s="47"/>
      <c r="C93" s="47"/>
      <c r="D93" s="45"/>
      <c r="E93" s="45"/>
      <c r="F93" s="45"/>
      <c r="G93" s="45"/>
      <c r="H93" s="23"/>
      <c r="I93" s="35"/>
      <c r="J93" s="35"/>
      <c r="K93" s="36"/>
      <c r="L93" s="45"/>
      <c r="M93" s="45"/>
      <c r="N93" s="45"/>
      <c r="O93" s="45"/>
      <c r="P93" s="23"/>
    </row>
    <row r="94" spans="1:16" ht="12.6" customHeight="1" x14ac:dyDescent="0.25">
      <c r="B94" s="47"/>
      <c r="C94" s="47"/>
      <c r="L94" s="21"/>
    </row>
    <row r="95" spans="1:16" x14ac:dyDescent="0.25">
      <c r="B95" s="48"/>
      <c r="C95" s="48"/>
    </row>
  </sheetData>
  <sheetProtection selectLockedCells="1"/>
  <mergeCells count="4">
    <mergeCell ref="B87:D87"/>
    <mergeCell ref="H87:J87"/>
    <mergeCell ref="D3:K3"/>
    <mergeCell ref="D4:K4"/>
  </mergeCells>
  <pageMargins left="0.7" right="0.7" top="0.75" bottom="0.75" header="0.3" footer="0.3"/>
  <pageSetup orientation="portrait" horizontalDpi="1200" verticalDpi="1200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E5" sqref="E5"/>
    </sheetView>
  </sheetViews>
  <sheetFormatPr defaultRowHeight="15" x14ac:dyDescent="0.25"/>
  <sheetData>
    <row r="1" spans="1:3" x14ac:dyDescent="0.25">
      <c r="A1" s="99"/>
      <c r="B1" s="99"/>
    </row>
    <row r="2" spans="1:3" x14ac:dyDescent="0.25">
      <c r="A2" s="99" t="s">
        <v>32</v>
      </c>
      <c r="B2" s="102">
        <f>'90TH % CALCULATOR'!E87</f>
        <v>0</v>
      </c>
    </row>
    <row r="3" spans="1:3" x14ac:dyDescent="0.25">
      <c r="A3" s="99" t="str">
        <f>"0.9 * "&amp;B2</f>
        <v>0.9 * 0</v>
      </c>
      <c r="B3" s="102">
        <f>0.9*B2</f>
        <v>0</v>
      </c>
      <c r="C3">
        <f>B3-TRUNC(B3,0)</f>
        <v>0</v>
      </c>
    </row>
    <row r="4" spans="1:3" x14ac:dyDescent="0.25">
      <c r="A4" s="99" t="str">
        <f>"Pb #"&amp;ROUNDDOWN(B3,0)</f>
        <v>Pb #0</v>
      </c>
      <c r="B4" s="102" t="e">
        <f>SMALL('90TH % CALCULATOR'!B11:B85,(ROUNDDOWN(B3,0)))</f>
        <v>#NUM!</v>
      </c>
    </row>
    <row r="5" spans="1:3" x14ac:dyDescent="0.25">
      <c r="A5" s="99" t="str">
        <f>"Pb #"&amp;ROUNDUP(B3,0)</f>
        <v>Pb #0</v>
      </c>
      <c r="B5" s="102" t="e">
        <f>SMALL('90TH % CALCULATOR'!B11:B85,(ROUNDUP(B3,0)))</f>
        <v>#NUM!</v>
      </c>
    </row>
    <row r="6" spans="1:3" x14ac:dyDescent="0.25">
      <c r="A6" s="100" t="s">
        <v>33</v>
      </c>
      <c r="B6" s="103" t="e">
        <f>IF(C3&gt;0.5, B5, B4)</f>
        <v>#NUM!</v>
      </c>
    </row>
    <row r="7" spans="1:3" x14ac:dyDescent="0.25">
      <c r="A7" s="99"/>
      <c r="B7" s="99"/>
    </row>
    <row r="8" spans="1:3" x14ac:dyDescent="0.25">
      <c r="A8" s="99"/>
      <c r="B8" s="99"/>
    </row>
    <row r="9" spans="1:3" x14ac:dyDescent="0.25">
      <c r="A9" s="99" t="s">
        <v>30</v>
      </c>
      <c r="B9" s="102">
        <f>'90TH % CALCULATOR'!K87</f>
        <v>0</v>
      </c>
    </row>
    <row r="10" spans="1:3" x14ac:dyDescent="0.25">
      <c r="A10" s="99" t="str">
        <f>"0.9 * "&amp;B9</f>
        <v>0.9 * 0</v>
      </c>
      <c r="B10" s="102">
        <f>0.9*B9</f>
        <v>0</v>
      </c>
      <c r="C10">
        <f>B10-TRUNC(B10,0)</f>
        <v>0</v>
      </c>
    </row>
    <row r="11" spans="1:3" x14ac:dyDescent="0.25">
      <c r="A11" s="99" t="str">
        <f>"Cu #"&amp;ROUNDDOWN(B10,0)</f>
        <v>Cu #0</v>
      </c>
      <c r="B11" s="102" t="e">
        <f>SMALL('90TH % CALCULATOR'!H11:H85,(ROUNDDOWN(B10,0)))</f>
        <v>#NUM!</v>
      </c>
      <c r="C11" t="str">
        <f>IF(C9&gt;0,SMALL('90TH % CALCULATOR'!D71:D94,ROUNDDOWN(C10,0)),"")</f>
        <v/>
      </c>
    </row>
    <row r="12" spans="1:3" x14ac:dyDescent="0.25">
      <c r="A12" s="99" t="str">
        <f>"Cu #"&amp;ROUNDUP(B10,0)</f>
        <v>Cu #0</v>
      </c>
      <c r="B12" s="102" t="e">
        <f>SMALL('90TH % CALCULATOR'!H11:H85,(ROUNDUP(B10,0)))</f>
        <v>#NUM!</v>
      </c>
      <c r="C12" t="str">
        <f>IF(C9&gt;0,SMALL('90TH % CALCULATOR'!D71:D94,ROUNDUP(C10,0)),"")</f>
        <v/>
      </c>
    </row>
    <row r="13" spans="1:3" x14ac:dyDescent="0.25">
      <c r="A13" s="100" t="s">
        <v>31</v>
      </c>
      <c r="B13" s="101" t="e">
        <f>IF(C10&gt;0.5, B12, B11)</f>
        <v>#NUM!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A26" workbookViewId="0">
      <selection activeCell="C17" sqref="C17"/>
    </sheetView>
  </sheetViews>
  <sheetFormatPr defaultRowHeight="15" x14ac:dyDescent="0.25"/>
  <cols>
    <col min="1" max="1" width="6.140625" style="3" customWidth="1"/>
    <col min="2" max="2" width="7.42578125" style="2" customWidth="1"/>
    <col min="3" max="3" width="16" style="2" customWidth="1"/>
    <col min="4" max="4" width="8.7109375" style="2" customWidth="1"/>
    <col min="5" max="5" width="6.28515625" style="2" customWidth="1"/>
    <col min="6" max="6" width="6.42578125" style="2" customWidth="1"/>
    <col min="7" max="7" width="3.28515625" style="2" customWidth="1"/>
    <col min="8" max="8" width="8.85546875" style="2" customWidth="1"/>
    <col min="9" max="9" width="3.140625" style="2" customWidth="1"/>
    <col min="10" max="10" width="2.5703125" style="2" customWidth="1"/>
    <col min="11" max="11" width="7.85546875" style="2" customWidth="1"/>
    <col min="12" max="12" width="10.42578125" style="2" customWidth="1"/>
    <col min="13" max="13" width="2.5703125" style="2" customWidth="1"/>
    <col min="14" max="14" width="8.5703125" customWidth="1"/>
    <col min="15" max="15" width="10.42578125" customWidth="1"/>
  </cols>
  <sheetData>
    <row r="1" spans="1:17" ht="17.649999999999999" customHeight="1" x14ac:dyDescent="0.25">
      <c r="F1" s="5" t="s">
        <v>5</v>
      </c>
    </row>
    <row r="2" spans="1:17" x14ac:dyDescent="0.25">
      <c r="F2" s="14" t="s">
        <v>6</v>
      </c>
    </row>
    <row r="3" spans="1:17" ht="87.6" customHeight="1" x14ac:dyDescent="0.25">
      <c r="B3" s="13"/>
      <c r="F3" s="117" t="s">
        <v>13</v>
      </c>
      <c r="G3" s="117"/>
      <c r="H3" s="117"/>
      <c r="I3" s="117"/>
      <c r="J3" s="117"/>
      <c r="K3" s="117"/>
      <c r="L3" s="117"/>
      <c r="M3" s="117"/>
      <c r="N3" s="117"/>
      <c r="O3" s="117"/>
      <c r="P3" s="13"/>
      <c r="Q3" s="13"/>
    </row>
    <row r="4" spans="1:17" ht="46.35" customHeight="1" x14ac:dyDescent="0.25">
      <c r="B4" s="13"/>
      <c r="E4" s="13"/>
      <c r="F4" s="117" t="s">
        <v>12</v>
      </c>
      <c r="G4" s="117"/>
      <c r="H4" s="117"/>
      <c r="I4" s="117"/>
      <c r="J4" s="117"/>
      <c r="K4" s="117"/>
      <c r="L4" s="117"/>
      <c r="M4" s="117"/>
      <c r="N4" s="117"/>
      <c r="O4" s="117"/>
    </row>
    <row r="5" spans="1:17" ht="21.4" customHeight="1" x14ac:dyDescent="0.25">
      <c r="B5" s="3"/>
      <c r="E5" s="17" t="s">
        <v>0</v>
      </c>
      <c r="F5" s="22" t="e">
        <f>'DO NOT DELETE'!B13</f>
        <v>#NUM!</v>
      </c>
      <c r="G5" s="24" t="s">
        <v>2</v>
      </c>
      <c r="H5" s="24"/>
      <c r="I5" s="24"/>
      <c r="K5" s="24"/>
      <c r="L5" s="24"/>
      <c r="M5" s="17" t="s">
        <v>1</v>
      </c>
      <c r="N5" s="22" t="e">
        <f>'DO NOT DELETE'!B6</f>
        <v>#NUM!</v>
      </c>
      <c r="O5" s="4" t="s">
        <v>2</v>
      </c>
    </row>
    <row r="6" spans="1:17" x14ac:dyDescent="0.25">
      <c r="B6" s="1" t="s">
        <v>3</v>
      </c>
    </row>
    <row r="7" spans="1:17" x14ac:dyDescent="0.25">
      <c r="B7" s="1" t="s">
        <v>4</v>
      </c>
    </row>
    <row r="8" spans="1:17" ht="17.649999999999999" customHeight="1" x14ac:dyDescent="0.25">
      <c r="A8" s="118" t="s">
        <v>35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7" x14ac:dyDescent="0.25">
      <c r="A9" s="119" t="s">
        <v>34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</row>
    <row r="10" spans="1:17" ht="31.9" customHeight="1" x14ac:dyDescent="0.25">
      <c r="A10" s="111" t="s">
        <v>7</v>
      </c>
      <c r="B10" s="112"/>
      <c r="C10" s="113" t="s">
        <v>10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1:17" ht="14.45" customHeight="1" x14ac:dyDescent="0.25">
      <c r="A11" s="115" t="s">
        <v>8</v>
      </c>
      <c r="B11" s="115"/>
      <c r="C11" s="116" t="s">
        <v>14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</row>
    <row r="12" spans="1:17" ht="39.4" customHeight="1" x14ac:dyDescent="0.25">
      <c r="A12" s="116" t="s">
        <v>9</v>
      </c>
      <c r="B12" s="116"/>
      <c r="C12" s="116" t="s">
        <v>15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</row>
    <row r="13" spans="1:17" ht="76.349999999999994" customHeight="1" thickBot="1" x14ac:dyDescent="0.35">
      <c r="A13" s="37" t="s">
        <v>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39"/>
    </row>
    <row r="14" spans="1:17" x14ac:dyDescent="0.25">
      <c r="A14" s="14" t="s">
        <v>16</v>
      </c>
    </row>
    <row r="15" spans="1:17" ht="8.85" customHeight="1" x14ac:dyDescent="0.25"/>
    <row r="16" spans="1:17" ht="15.75" thickBot="1" x14ac:dyDescent="0.3">
      <c r="A16" s="2" t="s">
        <v>22</v>
      </c>
    </row>
    <row r="17" spans="1:15" ht="38.25" customHeight="1" thickBot="1" x14ac:dyDescent="0.3">
      <c r="A17" s="6"/>
      <c r="B17" s="7" t="s">
        <v>28</v>
      </c>
      <c r="C17" s="8" t="s">
        <v>11</v>
      </c>
      <c r="D17" s="40"/>
      <c r="F17" s="19" t="s">
        <v>17</v>
      </c>
      <c r="L17" s="19"/>
      <c r="M17" s="19"/>
    </row>
    <row r="18" spans="1:15" x14ac:dyDescent="0.25">
      <c r="A18" s="9">
        <v>1</v>
      </c>
      <c r="B18" s="15" t="s">
        <v>36</v>
      </c>
      <c r="C18" s="10">
        <v>7.2000000000000005E-4</v>
      </c>
      <c r="D18" s="41"/>
      <c r="F18" s="2" t="s">
        <v>18</v>
      </c>
    </row>
    <row r="19" spans="1:15" x14ac:dyDescent="0.25">
      <c r="A19" s="11">
        <v>2</v>
      </c>
      <c r="B19" s="16" t="s">
        <v>37</v>
      </c>
      <c r="C19" s="12">
        <v>9.7999999999999997E-4</v>
      </c>
      <c r="D19" s="41"/>
      <c r="F19" s="2" t="s">
        <v>19</v>
      </c>
    </row>
    <row r="20" spans="1:15" x14ac:dyDescent="0.25">
      <c r="A20" s="11">
        <v>3</v>
      </c>
      <c r="B20" s="15" t="s">
        <v>38</v>
      </c>
      <c r="C20" s="12">
        <v>1.4E-3</v>
      </c>
      <c r="D20" s="41"/>
      <c r="F20" s="18" t="s">
        <v>20</v>
      </c>
    </row>
    <row r="21" spans="1:15" x14ac:dyDescent="0.25">
      <c r="A21" s="28">
        <v>4</v>
      </c>
      <c r="B21" s="29" t="s">
        <v>38</v>
      </c>
      <c r="C21" s="30">
        <v>2.3999999999999998E-3</v>
      </c>
      <c r="D21" s="42"/>
      <c r="F21" s="32" t="s">
        <v>26</v>
      </c>
      <c r="G21" s="32"/>
      <c r="H21" s="32"/>
      <c r="I21" s="32"/>
      <c r="J21" s="32"/>
      <c r="K21" s="32"/>
      <c r="L21" s="32"/>
      <c r="M21" s="32"/>
      <c r="N21" s="20"/>
      <c r="O21" s="20"/>
    </row>
    <row r="22" spans="1:15" x14ac:dyDescent="0.25">
      <c r="A22" s="28">
        <v>5</v>
      </c>
      <c r="B22" s="31" t="s">
        <v>39</v>
      </c>
      <c r="C22" s="30">
        <v>3.5999999999999999E-3</v>
      </c>
      <c r="D22" s="42"/>
      <c r="F22" s="26" t="s">
        <v>21</v>
      </c>
      <c r="G22" s="26"/>
      <c r="H22" s="26"/>
      <c r="I22" s="26"/>
      <c r="J22" s="26"/>
      <c r="K22" s="26"/>
      <c r="L22" s="26"/>
      <c r="M22" s="26"/>
      <c r="N22" s="27"/>
      <c r="O22" s="27"/>
    </row>
    <row r="24" spans="1:15" ht="15.75" thickBot="1" x14ac:dyDescent="0.3">
      <c r="A24" s="2" t="s">
        <v>23</v>
      </c>
    </row>
    <row r="25" spans="1:15" ht="40.5" customHeight="1" thickBot="1" x14ac:dyDescent="0.3">
      <c r="A25" s="6"/>
      <c r="B25" s="7" t="s">
        <v>28</v>
      </c>
      <c r="C25" s="8" t="s">
        <v>11</v>
      </c>
      <c r="D25" s="40"/>
      <c r="F25" s="120" t="s">
        <v>24</v>
      </c>
      <c r="G25" s="120"/>
      <c r="H25" s="120"/>
      <c r="I25" s="120"/>
      <c r="J25" s="120"/>
      <c r="K25" s="120"/>
      <c r="L25" s="120"/>
      <c r="M25" s="120"/>
      <c r="N25" s="120"/>
      <c r="O25" s="120"/>
    </row>
    <row r="26" spans="1:15" ht="15" customHeight="1" x14ac:dyDescent="0.25">
      <c r="A26" s="9">
        <v>1</v>
      </c>
      <c r="B26" s="15" t="s">
        <v>40</v>
      </c>
      <c r="C26" s="10">
        <v>7.2000000000000005E-4</v>
      </c>
      <c r="D26" s="41"/>
      <c r="F26" s="109" t="s">
        <v>25</v>
      </c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x14ac:dyDescent="0.25">
      <c r="A27" s="11">
        <v>2</v>
      </c>
      <c r="B27" s="16" t="s">
        <v>41</v>
      </c>
      <c r="C27" s="12">
        <v>9.7999999999999997E-4</v>
      </c>
      <c r="D27" s="41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x14ac:dyDescent="0.25">
      <c r="A28" s="11">
        <v>3</v>
      </c>
      <c r="B28" s="16" t="s">
        <v>42</v>
      </c>
      <c r="C28" s="12">
        <v>1.4E-3</v>
      </c>
      <c r="D28" s="41"/>
      <c r="F28" s="2" t="s">
        <v>56</v>
      </c>
    </row>
    <row r="29" spans="1:15" x14ac:dyDescent="0.25">
      <c r="A29" s="11">
        <v>4</v>
      </c>
      <c r="B29" s="16" t="s">
        <v>43</v>
      </c>
      <c r="C29" s="12">
        <v>2.3999999999999998E-3</v>
      </c>
      <c r="D29" s="41"/>
      <c r="F29" s="110" t="s">
        <v>27</v>
      </c>
      <c r="G29" s="110"/>
      <c r="H29" s="110"/>
      <c r="I29" s="110"/>
      <c r="J29" s="110"/>
      <c r="K29" s="110"/>
      <c r="L29" s="110"/>
      <c r="M29" s="110"/>
      <c r="N29" s="110"/>
      <c r="O29" s="110"/>
    </row>
    <row r="30" spans="1:15" ht="15" customHeight="1" x14ac:dyDescent="0.25">
      <c r="A30" s="11">
        <v>5</v>
      </c>
      <c r="B30" s="16" t="s">
        <v>44</v>
      </c>
      <c r="C30" s="12">
        <v>3.5999999999999999E-3</v>
      </c>
      <c r="D30" s="41"/>
    </row>
    <row r="31" spans="1:15" x14ac:dyDescent="0.25">
      <c r="A31" s="11">
        <v>6</v>
      </c>
      <c r="B31" s="15" t="s">
        <v>45</v>
      </c>
      <c r="C31" s="10">
        <v>3.5999999999999999E-3</v>
      </c>
      <c r="D31" s="41"/>
      <c r="F31" s="110" t="s">
        <v>58</v>
      </c>
      <c r="G31" s="110"/>
      <c r="H31" s="110"/>
      <c r="I31" s="110"/>
      <c r="J31" s="110"/>
      <c r="K31" s="110"/>
      <c r="L31" s="110"/>
      <c r="M31" s="110"/>
      <c r="N31" s="110"/>
      <c r="O31" s="110"/>
    </row>
    <row r="32" spans="1:15" ht="15" customHeight="1" x14ac:dyDescent="0.25">
      <c r="A32" s="11">
        <v>7</v>
      </c>
      <c r="B32" s="15" t="s">
        <v>46</v>
      </c>
      <c r="C32" s="12">
        <v>4.8999999999999998E-3</v>
      </c>
      <c r="D32" s="41"/>
      <c r="F32" s="110"/>
      <c r="G32" s="110"/>
      <c r="H32" s="110"/>
      <c r="I32" s="110"/>
      <c r="J32" s="110"/>
      <c r="K32" s="110"/>
      <c r="L32" s="110"/>
      <c r="M32" s="110"/>
      <c r="N32" s="110"/>
      <c r="O32" s="110"/>
    </row>
    <row r="33" spans="1:15" x14ac:dyDescent="0.25">
      <c r="A33" s="11">
        <v>8</v>
      </c>
      <c r="B33" s="16" t="s">
        <v>47</v>
      </c>
      <c r="C33" s="12">
        <v>6.1000000000000004E-3</v>
      </c>
      <c r="D33" s="41"/>
      <c r="F33" s="110"/>
      <c r="G33" s="110"/>
      <c r="H33" s="110"/>
      <c r="I33" s="110"/>
      <c r="J33" s="110"/>
      <c r="K33" s="110"/>
      <c r="L33" s="110"/>
      <c r="M33" s="110"/>
      <c r="N33" s="110"/>
      <c r="O33" s="110"/>
    </row>
    <row r="34" spans="1:15" x14ac:dyDescent="0.25">
      <c r="A34" s="11">
        <v>9</v>
      </c>
      <c r="B34" s="16" t="s">
        <v>48</v>
      </c>
      <c r="C34" s="12">
        <v>9.7999999999999997E-3</v>
      </c>
      <c r="D34" s="41"/>
    </row>
    <row r="35" spans="1:15" x14ac:dyDescent="0.25">
      <c r="A35" s="11">
        <v>10</v>
      </c>
      <c r="B35" s="16" t="s">
        <v>49</v>
      </c>
      <c r="C35" s="12">
        <v>0.01</v>
      </c>
      <c r="D35" s="41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x14ac:dyDescent="0.25">
      <c r="A36" s="11">
        <v>11</v>
      </c>
      <c r="B36" s="16" t="s">
        <v>50</v>
      </c>
      <c r="C36" s="10">
        <v>1.0999999999999999E-2</v>
      </c>
      <c r="D36" s="41"/>
    </row>
    <row r="37" spans="1:15" x14ac:dyDescent="0.25">
      <c r="A37" s="11">
        <v>12</v>
      </c>
      <c r="B37" s="15" t="s">
        <v>51</v>
      </c>
      <c r="C37" s="12">
        <v>1.2999999999999999E-2</v>
      </c>
      <c r="D37" s="41"/>
    </row>
    <row r="38" spans="1:15" x14ac:dyDescent="0.25">
      <c r="A38" s="11">
        <v>13</v>
      </c>
      <c r="B38" s="16" t="s">
        <v>52</v>
      </c>
      <c r="C38" s="12">
        <v>1.4E-2</v>
      </c>
      <c r="D38" s="41"/>
    </row>
    <row r="39" spans="1:15" x14ac:dyDescent="0.25">
      <c r="A39" s="11">
        <v>14</v>
      </c>
      <c r="B39" s="16" t="s">
        <v>53</v>
      </c>
      <c r="C39" s="33">
        <v>1.6E-2</v>
      </c>
      <c r="D39" s="43"/>
    </row>
    <row r="40" spans="1:15" x14ac:dyDescent="0.25">
      <c r="A40" s="28">
        <v>15</v>
      </c>
      <c r="B40" s="29" t="s">
        <v>54</v>
      </c>
      <c r="C40" s="34">
        <v>1.6500000000000001E-2</v>
      </c>
      <c r="D40" s="44"/>
    </row>
    <row r="41" spans="1:15" x14ac:dyDescent="0.25">
      <c r="A41" s="11">
        <v>16</v>
      </c>
      <c r="B41" s="16" t="s">
        <v>55</v>
      </c>
      <c r="C41" s="33">
        <v>0.02</v>
      </c>
      <c r="D41" s="43"/>
    </row>
  </sheetData>
  <mergeCells count="14">
    <mergeCell ref="F3:O3"/>
    <mergeCell ref="F4:O4"/>
    <mergeCell ref="A8:O8"/>
    <mergeCell ref="A9:O9"/>
    <mergeCell ref="F25:O25"/>
    <mergeCell ref="F26:O27"/>
    <mergeCell ref="F29:O29"/>
    <mergeCell ref="F31:O33"/>
    <mergeCell ref="A10:B10"/>
    <mergeCell ref="C10:O10"/>
    <mergeCell ref="A11:B11"/>
    <mergeCell ref="C11:O11"/>
    <mergeCell ref="A12:B12"/>
    <mergeCell ref="C12:O12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AA2235805C774AB46ECF0E339DA549" ma:contentTypeVersion="3" ma:contentTypeDescription="Create a new document." ma:contentTypeScope="" ma:versionID="a611269bacd1a5da1c49709439a35c86">
  <xsd:schema xmlns:xsd="http://www.w3.org/2001/XMLSchema" xmlns:xs="http://www.w3.org/2001/XMLSchema" xmlns:p="http://schemas.microsoft.com/office/2006/metadata/properties" xmlns:ns2="6263250a-c625-473a-864c-20d91743ffeb" xmlns:ns3="e309d946-9fb8-48a3-ae4d-f86d881f4691" targetNamespace="http://schemas.microsoft.com/office/2006/metadata/properties" ma:root="true" ma:fieldsID="b1dd4adb7d31f4a59a03a18feae33f34" ns2:_="" ns3:_="">
    <xsd:import namespace="6263250a-c625-473a-864c-20d91743ffeb"/>
    <xsd:import namespace="e309d946-9fb8-48a3-ae4d-f86d881f4691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3250a-c625-473a-864c-20d91743ffeb" elementFormDefault="qualified">
    <xsd:import namespace="http://schemas.microsoft.com/office/2006/documentManagement/types"/>
    <xsd:import namespace="http://schemas.microsoft.com/office/infopath/2007/PartnerControls"/>
    <xsd:element name="Category" ma:index="9" nillable="true" ma:displayName="Category" ma:internalName="Categor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09d946-9fb8-48a3-ae4d-f86d881f46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6263250a-c625-473a-864c-20d91743ffeb" xsi:nil="true"/>
  </documentManagement>
</p:properties>
</file>

<file path=customXml/itemProps1.xml><?xml version="1.0" encoding="utf-8"?>
<ds:datastoreItem xmlns:ds="http://schemas.openxmlformats.org/officeDocument/2006/customXml" ds:itemID="{3D3325DD-F255-4EF2-A8AF-37315AC8091D}"/>
</file>

<file path=customXml/itemProps2.xml><?xml version="1.0" encoding="utf-8"?>
<ds:datastoreItem xmlns:ds="http://schemas.openxmlformats.org/officeDocument/2006/customXml" ds:itemID="{D028AD23-EC12-4560-BE0B-94C612838453}"/>
</file>

<file path=customXml/itemProps3.xml><?xml version="1.0" encoding="utf-8"?>
<ds:datastoreItem xmlns:ds="http://schemas.openxmlformats.org/officeDocument/2006/customXml" ds:itemID="{DFBCC434-804A-4F19-9F9F-2E6EFF6F16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90TH % CALCULATOR</vt:lpstr>
      <vt:lpstr>DO NOT DELETE</vt:lpstr>
      <vt:lpstr>INSTRUCTIONS</vt:lpstr>
      <vt:lpstr>INSTRUCTIONS!CuData</vt:lpstr>
      <vt:lpstr>CuData</vt:lpstr>
      <vt:lpstr>PbData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elizabeth.danks</dc:creator>
  <cp:lastModifiedBy>cortni.edwards</cp:lastModifiedBy>
  <cp:lastPrinted>2021-03-02T20:55:22Z</cp:lastPrinted>
  <dcterms:created xsi:type="dcterms:W3CDTF">2021-02-08T18:57:41Z</dcterms:created>
  <dcterms:modified xsi:type="dcterms:W3CDTF">2022-10-13T15:21:00Z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0x010100D5AA2235805C774AB46ECF0E339DA549</vt:lpwstr>
  </property>
</Properties>
</file>